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rta1.DESKTOP-PBV4FTR\Desktop\Documents\My Documents\Negotiations 2016\Health Care\"/>
    </mc:Choice>
  </mc:AlternateContent>
  <xr:revisionPtr revIDLastSave="0" documentId="13_ncr:1_{F0DB6F38-F845-435F-9BA0-45B3CCF5C737}" xr6:coauthVersionLast="47" xr6:coauthVersionMax="47" xr10:uidLastSave="{00000000-0000-0000-0000-000000000000}"/>
  <bookViews>
    <workbookView xWindow="-120" yWindow="-120" windowWidth="25440" windowHeight="15390" xr2:uid="{1F061140-060F-4C72-948E-6D28594164F8}"/>
  </bookViews>
  <sheets>
    <sheet name="Chapter 78" sheetId="1" r:id="rId1"/>
    <sheet name="NJEH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U8" i="2" l="1"/>
  <c r="U23" i="2" s="1"/>
  <c r="U27" i="2" s="1"/>
  <c r="C32" i="1"/>
  <c r="D12" i="1" l="1"/>
  <c r="D9" i="1"/>
  <c r="E6" i="1"/>
  <c r="E12" i="1"/>
  <c r="C12" i="1"/>
  <c r="B12" i="1"/>
  <c r="E11" i="1"/>
  <c r="D11" i="1"/>
  <c r="C11" i="1"/>
  <c r="B11" i="1"/>
  <c r="E10" i="1"/>
  <c r="D10" i="1"/>
  <c r="C10" i="1"/>
  <c r="B10" i="1"/>
  <c r="E9" i="1"/>
  <c r="C9" i="1"/>
  <c r="B9" i="1"/>
  <c r="E8" i="1"/>
  <c r="D8" i="1"/>
  <c r="C8" i="1"/>
  <c r="B8" i="1"/>
  <c r="E7" i="1"/>
  <c r="D7" i="1"/>
  <c r="C7" i="1"/>
  <c r="B7" i="1"/>
  <c r="D6" i="1"/>
  <c r="C6" i="1"/>
  <c r="U7" i="2" l="1"/>
  <c r="U22" i="2" s="1"/>
  <c r="U26" i="2" l="1"/>
  <c r="C31" i="1" l="1"/>
  <c r="B22" i="1"/>
  <c r="B21" i="1"/>
  <c r="E17" i="1"/>
  <c r="D17" i="1"/>
  <c r="C17" i="1"/>
  <c r="B17" i="1"/>
</calcChain>
</file>

<file path=xl/sharedStrings.xml><?xml version="1.0" encoding="utf-8"?>
<sst xmlns="http://schemas.openxmlformats.org/spreadsheetml/2006/main" count="241" uniqueCount="113">
  <si>
    <r>
      <t xml:space="preserve">Use the information below to check if your HB CONT (Healthcare Contribution) on your paystub is correct. The </t>
    </r>
    <r>
      <rPr>
        <b/>
        <sz val="11"/>
        <color rgb="FFC00000"/>
        <rFont val="Calibri"/>
        <family val="2"/>
        <scheme val="minor"/>
      </rPr>
      <t>Premium Sharing Contribution Table</t>
    </r>
    <r>
      <rPr>
        <b/>
        <sz val="11"/>
        <color theme="1"/>
        <rFont val="Calibri"/>
        <family val="2"/>
        <scheme val="minor"/>
      </rPr>
      <t xml:space="preserve"> below shows what your contribution percentage is based on your salary.   </t>
    </r>
  </si>
  <si>
    <t xml:space="preserve">Please note that those people who are taking Direct 15 or Direct 15/25 will be contributing based on the top chart and those people taking Direct 20/30 or a plan with a lesser premium will be using the bottom chart. </t>
  </si>
  <si>
    <t>Family</t>
  </si>
  <si>
    <t>2 Adults</t>
  </si>
  <si>
    <t>Parent/Child</t>
  </si>
  <si>
    <t>Single</t>
  </si>
  <si>
    <t>Premium Sharing Contribution Table</t>
  </si>
  <si>
    <t>TOP CHART</t>
  </si>
  <si>
    <t>Yearly Premium</t>
  </si>
  <si>
    <t>Direct 15 and Direct 15/25</t>
  </si>
  <si>
    <t>Direct 15</t>
  </si>
  <si>
    <t>Family Coverage</t>
  </si>
  <si>
    <t>Parent Child/2 Adults</t>
  </si>
  <si>
    <t>Salary</t>
  </si>
  <si>
    <t>Percent</t>
  </si>
  <si>
    <t>Direct 20/30</t>
  </si>
  <si>
    <t>Under $25,000</t>
  </si>
  <si>
    <t>Under $20,000</t>
  </si>
  <si>
    <t>Direct 20/35</t>
  </si>
  <si>
    <t>$25,000 - $29,999</t>
  </si>
  <si>
    <t>$20,000 - $24,999</t>
  </si>
  <si>
    <t>Horizon POS</t>
  </si>
  <si>
    <t>$30,000 -$ 34,999</t>
  </si>
  <si>
    <t>OMNIA</t>
  </si>
  <si>
    <t>$35,000 - $39,999</t>
  </si>
  <si>
    <t>High Deductible (Includes Prescription)</t>
  </si>
  <si>
    <t>$40,000 - $44,999</t>
  </si>
  <si>
    <t>$45,000 - $49,999</t>
  </si>
  <si>
    <t>$50,000 - $54,999</t>
  </si>
  <si>
    <t>$55,000 - $59,999</t>
  </si>
  <si>
    <t>$60,000 - $64,999</t>
  </si>
  <si>
    <t>Prescription</t>
  </si>
  <si>
    <t>$65,000 - $69,999</t>
  </si>
  <si>
    <t>$70,000 - $74,999</t>
  </si>
  <si>
    <t>$75,000 - $79,999</t>
  </si>
  <si>
    <t>$80,000 - $84,999</t>
  </si>
  <si>
    <t>Delta Dental Premier</t>
  </si>
  <si>
    <t>If you don’t' know which plan you have, contact</t>
  </si>
  <si>
    <t>$85,000 - $89,999</t>
  </si>
  <si>
    <t>Delta Dental Preferred</t>
  </si>
  <si>
    <t>benefits@marsd.org.</t>
  </si>
  <si>
    <t>$90,000 - $94,999</t>
  </si>
  <si>
    <t>$95,000 - $99,999</t>
  </si>
  <si>
    <t>Dollar Amounts</t>
  </si>
  <si>
    <t>Yearly premium for the medical plan you have?</t>
  </si>
  <si>
    <t>Yearly premium for the prescription plan you have?</t>
  </si>
  <si>
    <t>High Deductible Plan is $0.00</t>
  </si>
  <si>
    <t>Yearly premium for the dental plan you have?</t>
  </si>
  <si>
    <t xml:space="preserve">Premium Sharing Contribution Table </t>
  </si>
  <si>
    <t>BOTTOM CHART</t>
  </si>
  <si>
    <t>Percentage</t>
  </si>
  <si>
    <t>Direct 20/30 and all Plans with Equal to or Lesser Premiums than Direct 20/30</t>
  </si>
  <si>
    <t>Healthcare Contribution Percentage?</t>
  </si>
  <si>
    <t>Per Pay Contribution</t>
  </si>
  <si>
    <t>Direct 15/25</t>
  </si>
  <si>
    <t>Teachers</t>
  </si>
  <si>
    <t>Bus Drivers and Dispatcher</t>
  </si>
  <si>
    <t>Matawan Teachers</t>
  </si>
  <si>
    <t>Matawan Bus Drivers</t>
  </si>
  <si>
    <t>60 MA</t>
  </si>
  <si>
    <t>Step</t>
  </si>
  <si>
    <t>BA</t>
  </si>
  <si>
    <t>BA+30</t>
  </si>
  <si>
    <t>MA</t>
  </si>
  <si>
    <t>MA+30</t>
  </si>
  <si>
    <t>PHD</t>
  </si>
  <si>
    <t>Driver</t>
  </si>
  <si>
    <t>Lead Dr.</t>
  </si>
  <si>
    <t>Trans Asst</t>
  </si>
  <si>
    <t>1</t>
  </si>
  <si>
    <t>2</t>
  </si>
  <si>
    <t>3</t>
  </si>
  <si>
    <t>8-9</t>
  </si>
  <si>
    <t>Maintenance</t>
  </si>
  <si>
    <t>Technician A</t>
  </si>
  <si>
    <t>Technician B</t>
  </si>
  <si>
    <t>Clerical</t>
  </si>
  <si>
    <t>Matawan Clerical</t>
  </si>
  <si>
    <t>Col S</t>
  </si>
  <si>
    <t>Col P (10.5)</t>
  </si>
  <si>
    <t>Col A</t>
  </si>
  <si>
    <t>Maint</t>
  </si>
  <si>
    <t>6A</t>
  </si>
  <si>
    <t>7A</t>
  </si>
  <si>
    <t>13A</t>
  </si>
  <si>
    <t>13B</t>
  </si>
  <si>
    <t>Amount Per Pay Contribution with Ch.78?</t>
  </si>
  <si>
    <t xml:space="preserve">Difference between current Ch. 78 </t>
  </si>
  <si>
    <t>Yearly Difference between current Ch. 78</t>
  </si>
  <si>
    <t>Savings per Year</t>
  </si>
  <si>
    <t>Savings per Paycheck</t>
  </si>
  <si>
    <t>Include Longevity and Pensionable Stipends</t>
  </si>
  <si>
    <t xml:space="preserve">Use the Ch. 78 Calculator Tab at the bottom left. </t>
  </si>
  <si>
    <t>2020-21</t>
  </si>
  <si>
    <t>Dispatcher 2020-21</t>
  </si>
  <si>
    <t>Percentage You are Required to Pay?</t>
  </si>
  <si>
    <t>NJ Educator's Health Plan</t>
  </si>
  <si>
    <t>NJ Educator's Health Plan vs Current Contract Language</t>
  </si>
  <si>
    <t>contribution and the NJEHP:</t>
  </si>
  <si>
    <t>10 Month Employee Per Pay Amount:</t>
  </si>
  <si>
    <t>12 Month Employee Per Pay Amount:</t>
  </si>
  <si>
    <t>10 month</t>
  </si>
  <si>
    <t>12 month</t>
  </si>
  <si>
    <t>10 month employee</t>
  </si>
  <si>
    <t>12 month employee</t>
  </si>
  <si>
    <t>Any difference between 10 and 12 month totals is due to Excel rounding to the nearest penny.</t>
  </si>
  <si>
    <t>**Please note that healthcare contributions are a pretax deduction and all money saved</t>
  </si>
  <si>
    <t>from switching plans will be added back into your paycheck and is subject to taxes.</t>
  </si>
  <si>
    <t>Premium Sharing Chart</t>
  </si>
  <si>
    <t>Click Link</t>
  </si>
  <si>
    <t>2021-2022</t>
  </si>
  <si>
    <t>What is your salary for 2021-2022?</t>
  </si>
  <si>
    <t>Current HB CONT: Based on 2021-2022 using MAREA Contract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</si>
</sst>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#,##0_);[Red]\-#,##0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theme="1"/>
      <name val="Times New Roman"/>
      <family val="1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Calibri"/>
      <family val="2"/>
      <scheme val="minor"/>
    </font>
    <font>
      <sz val="28"/>
      <color theme="1"/>
      <name val="Times New Roman"/>
      <family val="1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0" fillId="2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right"/>
    </xf>
    <xf numFmtId="164" fontId="0" fillId="5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7" fillId="6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1" fillId="4" borderId="2" xfId="0" applyFont="1" applyFill="1" applyBorder="1"/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164" fontId="0" fillId="5" borderId="2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2" xfId="0" applyBorder="1"/>
    <xf numFmtId="0" fontId="8" fillId="4" borderId="2" xfId="0" applyFont="1" applyFill="1" applyBorder="1" applyAlignment="1">
      <alignment horizontal="right"/>
    </xf>
    <xf numFmtId="0" fontId="3" fillId="0" borderId="0" xfId="1"/>
    <xf numFmtId="0" fontId="9" fillId="0" borderId="0" xfId="0" applyFont="1"/>
    <xf numFmtId="164" fontId="0" fillId="0" borderId="2" xfId="0" applyNumberFormat="1" applyBorder="1" applyAlignment="1">
      <alignment horizontal="center"/>
    </xf>
    <xf numFmtId="0" fontId="1" fillId="0" borderId="0" xfId="0" applyFont="1"/>
    <xf numFmtId="10" fontId="0" fillId="0" borderId="2" xfId="0" applyNumberFormat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vertical="top" wrapText="1"/>
    </xf>
    <xf numFmtId="166" fontId="14" fillId="8" borderId="8" xfId="3" applyNumberFormat="1" applyFont="1" applyFill="1" applyBorder="1"/>
    <xf numFmtId="166" fontId="14" fillId="8" borderId="3" xfId="4" applyNumberFormat="1" applyFont="1" applyFill="1" applyBorder="1" applyAlignment="1">
      <alignment horizontal="center"/>
    </xf>
    <xf numFmtId="166" fontId="14" fillId="8" borderId="0" xfId="4" applyNumberFormat="1" applyFont="1" applyFill="1" applyBorder="1" applyAlignment="1">
      <alignment horizontal="center"/>
    </xf>
    <xf numFmtId="166" fontId="14" fillId="8" borderId="5" xfId="3" applyNumberFormat="1" applyFont="1" applyFill="1" applyBorder="1" applyAlignment="1">
      <alignment horizontal="center"/>
    </xf>
    <xf numFmtId="167" fontId="15" fillId="8" borderId="0" xfId="4" applyNumberFormat="1" applyFont="1" applyFill="1" applyBorder="1"/>
    <xf numFmtId="167" fontId="15" fillId="8" borderId="5" xfId="4" applyNumberFormat="1" applyFont="1" applyFill="1" applyBorder="1"/>
    <xf numFmtId="166" fontId="14" fillId="8" borderId="10" xfId="4" applyNumberFormat="1" applyFont="1" applyFill="1" applyBorder="1" applyAlignment="1">
      <alignment horizontal="center"/>
    </xf>
    <xf numFmtId="167" fontId="15" fillId="8" borderId="6" xfId="4" applyNumberFormat="1" applyFont="1" applyFill="1" applyBorder="1"/>
    <xf numFmtId="167" fontId="15" fillId="8" borderId="11" xfId="4" applyNumberFormat="1" applyFont="1" applyFill="1" applyBorder="1"/>
    <xf numFmtId="0" fontId="9" fillId="9" borderId="9" xfId="0" applyFont="1" applyFill="1" applyBorder="1"/>
    <xf numFmtId="0" fontId="11" fillId="9" borderId="7" xfId="0" applyFont="1" applyFill="1" applyBorder="1"/>
    <xf numFmtId="0" fontId="11" fillId="9" borderId="3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3" fontId="9" fillId="9" borderId="5" xfId="0" applyNumberFormat="1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9" fillId="9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2" xfId="0" applyNumberFormat="1" applyBorder="1"/>
    <xf numFmtId="164" fontId="0" fillId="0" borderId="2" xfId="0" applyNumberFormat="1" applyBorder="1"/>
    <xf numFmtId="0" fontId="1" fillId="0" borderId="0" xfId="0" applyFont="1" applyAlignment="1">
      <alignment horizontal="left" vertical="top" wrapText="1"/>
    </xf>
    <xf numFmtId="164" fontId="0" fillId="7" borderId="2" xfId="0" applyNumberForma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6" fillId="0" borderId="0" xfId="0" applyFont="1" applyAlignment="1">
      <alignment vertical="top" wrapText="1"/>
    </xf>
    <xf numFmtId="166" fontId="14" fillId="8" borderId="7" xfId="3" applyNumberFormat="1" applyFont="1" applyFill="1" applyBorder="1" applyAlignment="1">
      <alignment horizontal="left"/>
    </xf>
    <xf numFmtId="166" fontId="15" fillId="8" borderId="8" xfId="3" applyNumberFormat="1" applyFont="1" applyFill="1" applyBorder="1"/>
    <xf numFmtId="166" fontId="15" fillId="8" borderId="9" xfId="3" applyNumberFormat="1" applyFont="1" applyFill="1" applyBorder="1"/>
    <xf numFmtId="166" fontId="14" fillId="8" borderId="0" xfId="3" applyNumberFormat="1" applyFont="1" applyFill="1" applyAlignment="1">
      <alignment horizontal="center"/>
    </xf>
    <xf numFmtId="166" fontId="13" fillId="12" borderId="7" xfId="3" applyNumberFormat="1" applyFont="1" applyFill="1" applyBorder="1" applyAlignment="1">
      <alignment horizontal="left"/>
    </xf>
    <xf numFmtId="166" fontId="13" fillId="12" borderId="8" xfId="3" applyNumberFormat="1" applyFont="1" applyFill="1" applyBorder="1"/>
    <xf numFmtId="166" fontId="14" fillId="12" borderId="8" xfId="3" applyNumberFormat="1" applyFont="1" applyFill="1" applyBorder="1"/>
    <xf numFmtId="166" fontId="14" fillId="12" borderId="9" xfId="3" applyNumberFormat="1" applyFont="1" applyFill="1" applyBorder="1"/>
    <xf numFmtId="166" fontId="14" fillId="12" borderId="3" xfId="2" applyNumberFormat="1" applyFont="1" applyFill="1" applyBorder="1" applyAlignment="1">
      <alignment horizontal="left"/>
    </xf>
    <xf numFmtId="166" fontId="15" fillId="12" borderId="0" xfId="2" applyNumberFormat="1" applyFont="1" applyFill="1" applyBorder="1"/>
    <xf numFmtId="166" fontId="15" fillId="12" borderId="0" xfId="3" applyNumberFormat="1" applyFont="1" applyFill="1"/>
    <xf numFmtId="166" fontId="15" fillId="12" borderId="5" xfId="3" applyNumberFormat="1" applyFont="1" applyFill="1" applyBorder="1"/>
    <xf numFmtId="166" fontId="14" fillId="12" borderId="3" xfId="2" applyNumberFormat="1" applyFont="1" applyFill="1" applyBorder="1" applyAlignment="1">
      <alignment horizontal="center"/>
    </xf>
    <xf numFmtId="166" fontId="14" fillId="12" borderId="0" xfId="2" applyNumberFormat="1" applyFont="1" applyFill="1" applyBorder="1" applyAlignment="1">
      <alignment horizontal="center"/>
    </xf>
    <xf numFmtId="166" fontId="14" fillId="12" borderId="5" xfId="2" applyNumberFormat="1" applyFont="1" applyFill="1" applyBorder="1" applyAlignment="1">
      <alignment horizontal="center"/>
    </xf>
    <xf numFmtId="43" fontId="15" fillId="12" borderId="0" xfId="2" applyFont="1" applyFill="1" applyBorder="1"/>
    <xf numFmtId="167" fontId="15" fillId="12" borderId="0" xfId="2" applyNumberFormat="1" applyFont="1" applyFill="1" applyBorder="1"/>
    <xf numFmtId="167" fontId="15" fillId="12" borderId="5" xfId="2" applyNumberFormat="1" applyFont="1" applyFill="1" applyBorder="1"/>
    <xf numFmtId="166" fontId="14" fillId="12" borderId="3" xfId="2" quotePrefix="1" applyNumberFormat="1" applyFont="1" applyFill="1" applyBorder="1" applyAlignment="1">
      <alignment horizontal="center"/>
    </xf>
    <xf numFmtId="166" fontId="14" fillId="12" borderId="10" xfId="2" applyNumberFormat="1" applyFont="1" applyFill="1" applyBorder="1" applyAlignment="1">
      <alignment horizontal="center"/>
    </xf>
    <xf numFmtId="43" fontId="15" fillId="12" borderId="6" xfId="2" applyFont="1" applyFill="1" applyBorder="1"/>
    <xf numFmtId="167" fontId="15" fillId="12" borderId="6" xfId="2" applyNumberFormat="1" applyFont="1" applyFill="1" applyBorder="1"/>
    <xf numFmtId="43" fontId="15" fillId="12" borderId="11" xfId="2" applyFont="1" applyFill="1" applyBorder="1"/>
    <xf numFmtId="0" fontId="11" fillId="12" borderId="7" xfId="0" applyFont="1" applyFill="1" applyBorder="1"/>
    <xf numFmtId="0" fontId="11" fillId="12" borderId="9" xfId="0" applyFont="1" applyFill="1" applyBorder="1"/>
    <xf numFmtId="0" fontId="11" fillId="12" borderId="3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3" fontId="9" fillId="12" borderId="5" xfId="0" applyNumberFormat="1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3" fontId="9" fillId="12" borderId="11" xfId="0" applyNumberFormat="1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11" fillId="10" borderId="7" xfId="0" applyFont="1" applyFill="1" applyBorder="1"/>
    <xf numFmtId="0" fontId="11" fillId="10" borderId="8" xfId="0" applyFont="1" applyFill="1" applyBorder="1"/>
    <xf numFmtId="0" fontId="11" fillId="10" borderId="9" xfId="0" applyFont="1" applyFill="1" applyBorder="1"/>
    <xf numFmtId="0" fontId="11" fillId="10" borderId="3" xfId="0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5" xfId="0" applyFont="1" applyFill="1" applyBorder="1" applyAlignment="1">
      <alignment horizontal="center"/>
    </xf>
    <xf numFmtId="3" fontId="9" fillId="10" borderId="0" xfId="0" applyNumberFormat="1" applyFont="1" applyFill="1" applyAlignment="1">
      <alignment horizontal="center"/>
    </xf>
    <xf numFmtId="3" fontId="9" fillId="10" borderId="5" xfId="0" applyNumberFormat="1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3" fontId="9" fillId="10" borderId="6" xfId="0" applyNumberFormat="1" applyFont="1" applyFill="1" applyBorder="1" applyAlignment="1">
      <alignment horizontal="center"/>
    </xf>
    <xf numFmtId="3" fontId="9" fillId="10" borderId="11" xfId="0" applyNumberFormat="1" applyFont="1" applyFill="1" applyBorder="1" applyAlignment="1">
      <alignment horizontal="center"/>
    </xf>
    <xf numFmtId="0" fontId="11" fillId="9" borderId="7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Alignment="1"/>
    <xf numFmtId="0" fontId="18" fillId="0" borderId="0" xfId="0" applyFont="1" applyAlignment="1"/>
    <xf numFmtId="0" fontId="18" fillId="0" borderId="0" xfId="0" applyFont="1"/>
    <xf numFmtId="164" fontId="0" fillId="13" borderId="0" xfId="0" applyNumberFormat="1" applyFill="1" applyAlignment="1">
      <alignment horizontal="center"/>
    </xf>
    <xf numFmtId="164" fontId="0" fillId="13" borderId="2" xfId="0" applyNumberFormat="1" applyFill="1" applyBorder="1"/>
    <xf numFmtId="0" fontId="2" fillId="0" borderId="0" xfId="0" applyFont="1" applyAlignment="1"/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16" fillId="0" borderId="0" xfId="0" applyFont="1" applyAlignment="1">
      <alignment horizontal="right"/>
    </xf>
  </cellXfs>
  <cellStyles count="5">
    <cellStyle name="Comma" xfId="2" builtinId="3"/>
    <cellStyle name="Comma 2" xfId="4" xr:uid="{FF056B2A-EBD6-412E-AA28-111D69CA0C6F}"/>
    <cellStyle name="Hyperlink" xfId="1" builtinId="8"/>
    <cellStyle name="Normal" xfId="0" builtinId="0"/>
    <cellStyle name="Normal 2" xfId="3" xr:uid="{04FB082B-2A0C-41EE-B99D-94644D1D3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efits@marsd.org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jea.org/jobjust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5B51-1BDB-46D6-ADBC-8FD593C93BA9}">
  <sheetPr codeName="Sheet1"/>
  <dimension ref="A1:O47"/>
  <sheetViews>
    <sheetView tabSelected="1" topLeftCell="A4" workbookViewId="0">
      <selection activeCell="B22" sqref="B22"/>
    </sheetView>
  </sheetViews>
  <sheetFormatPr defaultRowHeight="15" x14ac:dyDescent="0.25"/>
  <cols>
    <col min="1" max="1" width="35.140625" customWidth="1"/>
    <col min="2" max="2" width="20.28515625" customWidth="1"/>
    <col min="3" max="5" width="15.140625" bestFit="1" customWidth="1"/>
    <col min="7" max="7" width="19.140625" customWidth="1"/>
    <col min="8" max="8" width="9.7109375" customWidth="1"/>
    <col min="9" max="9" width="2.5703125" customWidth="1"/>
    <col min="10" max="10" width="19.140625" customWidth="1"/>
    <col min="11" max="11" width="9.140625" customWidth="1"/>
    <col min="12" max="12" width="2.5703125" customWidth="1"/>
    <col min="13" max="13" width="19.42578125" customWidth="1"/>
    <col min="14" max="14" width="9.5703125" customWidth="1"/>
    <col min="15" max="15" width="23" customWidth="1"/>
  </cols>
  <sheetData>
    <row r="1" spans="1:15" s="1" customFormat="1" x14ac:dyDescent="0.25">
      <c r="A1" s="1" t="s">
        <v>0</v>
      </c>
    </row>
    <row r="2" spans="1:15" s="1" customFormat="1" x14ac:dyDescent="0.25">
      <c r="A2" s="1" t="s">
        <v>1</v>
      </c>
    </row>
    <row r="4" spans="1:15" ht="18.75" x14ac:dyDescent="0.3">
      <c r="A4" s="117" t="s">
        <v>110</v>
      </c>
      <c r="B4" s="2" t="s">
        <v>2</v>
      </c>
      <c r="C4" s="2" t="s">
        <v>3</v>
      </c>
      <c r="D4" s="2" t="s">
        <v>4</v>
      </c>
      <c r="E4" s="2" t="s">
        <v>5</v>
      </c>
      <c r="G4" s="113" t="s">
        <v>6</v>
      </c>
      <c r="H4" s="113"/>
      <c r="I4" s="113"/>
      <c r="J4" s="113"/>
      <c r="K4" s="113"/>
      <c r="L4" s="113"/>
      <c r="M4" s="113"/>
      <c r="N4" s="113"/>
      <c r="O4" s="114" t="s">
        <v>7</v>
      </c>
    </row>
    <row r="5" spans="1:15" ht="18.75" x14ac:dyDescent="0.3">
      <c r="A5" s="118"/>
      <c r="B5" s="2" t="s">
        <v>8</v>
      </c>
      <c r="C5" s="2" t="s">
        <v>8</v>
      </c>
      <c r="D5" s="2" t="s">
        <v>8</v>
      </c>
      <c r="E5" s="2" t="s">
        <v>8</v>
      </c>
      <c r="G5" s="115" t="s">
        <v>9</v>
      </c>
      <c r="H5" s="115"/>
      <c r="I5" s="115"/>
      <c r="J5" s="115"/>
      <c r="K5" s="115"/>
      <c r="L5" s="115"/>
      <c r="M5" s="115"/>
      <c r="N5" s="115"/>
      <c r="O5" s="114"/>
    </row>
    <row r="6" spans="1:15" s="1" customFormat="1" ht="15.75" x14ac:dyDescent="0.25">
      <c r="A6" s="3" t="s">
        <v>10</v>
      </c>
      <c r="B6" s="4">
        <f>2802.78*12</f>
        <v>33633.360000000001</v>
      </c>
      <c r="C6" s="4">
        <f>1960.01*12</f>
        <v>23520.12</v>
      </c>
      <c r="D6" s="4">
        <f>1831.92*12</f>
        <v>21983.040000000001</v>
      </c>
      <c r="E6" s="4">
        <f>979.99*12</f>
        <v>11759.880000000001</v>
      </c>
      <c r="G6" s="116" t="s">
        <v>11</v>
      </c>
      <c r="H6" s="116"/>
      <c r="I6" s="5"/>
      <c r="J6" s="116" t="s">
        <v>12</v>
      </c>
      <c r="K6" s="116"/>
      <c r="L6" s="5"/>
      <c r="M6" s="116" t="s">
        <v>5</v>
      </c>
      <c r="N6" s="116"/>
      <c r="O6" s="114"/>
    </row>
    <row r="7" spans="1:15" ht="15.75" x14ac:dyDescent="0.25">
      <c r="A7" s="3" t="s">
        <v>54</v>
      </c>
      <c r="B7" s="4">
        <f>2714.55*12</f>
        <v>32574.600000000002</v>
      </c>
      <c r="C7" s="4">
        <f>1898.26*12</f>
        <v>22779.119999999999</v>
      </c>
      <c r="D7" s="4">
        <f>1765.41*12</f>
        <v>21184.920000000002</v>
      </c>
      <c r="E7" s="4">
        <f>949.14*12</f>
        <v>11389.68</v>
      </c>
      <c r="G7" s="5" t="s">
        <v>13</v>
      </c>
      <c r="H7" s="6" t="s">
        <v>14</v>
      </c>
      <c r="I7" s="7"/>
      <c r="J7" s="5" t="s">
        <v>13</v>
      </c>
      <c r="K7" s="6" t="s">
        <v>14</v>
      </c>
      <c r="L7" s="7"/>
      <c r="M7" s="5" t="s">
        <v>13</v>
      </c>
      <c r="N7" s="6" t="s">
        <v>14</v>
      </c>
      <c r="O7" s="114"/>
    </row>
    <row r="8" spans="1:15" s="1" customFormat="1" ht="15.75" x14ac:dyDescent="0.25">
      <c r="A8" s="3" t="s">
        <v>15</v>
      </c>
      <c r="B8" s="4">
        <f>2584.84*12</f>
        <v>31018.080000000002</v>
      </c>
      <c r="C8" s="4">
        <f>1807.56*12</f>
        <v>21690.720000000001</v>
      </c>
      <c r="D8" s="4">
        <f>1681.05*12</f>
        <v>20172.599999999999</v>
      </c>
      <c r="E8" s="4">
        <f>903.79*12</f>
        <v>10845.48</v>
      </c>
      <c r="G8" s="5" t="s">
        <v>16</v>
      </c>
      <c r="H8" s="8">
        <v>0.03</v>
      </c>
      <c r="I8" s="9"/>
      <c r="J8" s="5" t="s">
        <v>16</v>
      </c>
      <c r="K8" s="8">
        <v>3.5000000000000003E-2</v>
      </c>
      <c r="L8" s="7"/>
      <c r="M8" s="5" t="s">
        <v>17</v>
      </c>
      <c r="N8" s="8">
        <v>4.4999999999999998E-2</v>
      </c>
      <c r="O8" s="114"/>
    </row>
    <row r="9" spans="1:15" ht="15.75" x14ac:dyDescent="0.25">
      <c r="A9" s="3" t="s">
        <v>18</v>
      </c>
      <c r="B9" s="4">
        <f>2222.98*12</f>
        <v>26675.760000000002</v>
      </c>
      <c r="C9" s="4">
        <f>1554.5*12</f>
        <v>18654</v>
      </c>
      <c r="D9" s="4">
        <f>1445.7*12</f>
        <v>17348.400000000001</v>
      </c>
      <c r="E9" s="4">
        <f>777.26*12</f>
        <v>9327.119999999999</v>
      </c>
      <c r="G9" s="5" t="s">
        <v>19</v>
      </c>
      <c r="H9" s="8">
        <v>0.04</v>
      </c>
      <c r="I9" s="9"/>
      <c r="J9" s="5" t="s">
        <v>19</v>
      </c>
      <c r="K9" s="8">
        <v>4.4999999999999998E-2</v>
      </c>
      <c r="L9" s="7"/>
      <c r="M9" s="5" t="s">
        <v>20</v>
      </c>
      <c r="N9" s="8">
        <v>5.5E-2</v>
      </c>
      <c r="O9" s="114"/>
    </row>
    <row r="10" spans="1:15" s="1" customFormat="1" ht="15.75" x14ac:dyDescent="0.25">
      <c r="A10" s="3" t="s">
        <v>21</v>
      </c>
      <c r="B10" s="4">
        <f>2346.48*12</f>
        <v>28157.760000000002</v>
      </c>
      <c r="C10" s="4">
        <f>1640.85*12</f>
        <v>19690.199999999997</v>
      </c>
      <c r="D10" s="4">
        <f>1526.03*12</f>
        <v>18312.36</v>
      </c>
      <c r="E10" s="4">
        <f>820.45*12</f>
        <v>9845.4000000000015</v>
      </c>
      <c r="G10" s="10" t="s">
        <v>22</v>
      </c>
      <c r="H10" s="8">
        <v>0.05</v>
      </c>
      <c r="I10" s="9"/>
      <c r="J10" s="10" t="s">
        <v>22</v>
      </c>
      <c r="K10" s="8">
        <v>0.06</v>
      </c>
      <c r="L10" s="7"/>
      <c r="M10" s="5" t="s">
        <v>19</v>
      </c>
      <c r="N10" s="8">
        <v>7.4999999999999997E-2</v>
      </c>
      <c r="O10" s="114"/>
    </row>
    <row r="11" spans="1:15" ht="15.75" x14ac:dyDescent="0.25">
      <c r="A11" s="3" t="s">
        <v>23</v>
      </c>
      <c r="B11" s="4">
        <f>2138.72*12</f>
        <v>25664.639999999999</v>
      </c>
      <c r="C11" s="4">
        <f>1495.49*12</f>
        <v>17945.88</v>
      </c>
      <c r="D11" s="4">
        <f>1390.79*12</f>
        <v>16689.48</v>
      </c>
      <c r="E11" s="4">
        <f>747.95*12</f>
        <v>8975.4000000000015</v>
      </c>
      <c r="G11" s="10" t="s">
        <v>24</v>
      </c>
      <c r="H11" s="8">
        <v>0.06</v>
      </c>
      <c r="I11" s="9"/>
      <c r="J11" s="10" t="s">
        <v>24</v>
      </c>
      <c r="K11" s="8">
        <v>7.0000000000000007E-2</v>
      </c>
      <c r="L11" s="7"/>
      <c r="M11" s="10" t="s">
        <v>22</v>
      </c>
      <c r="N11" s="8">
        <v>0.1</v>
      </c>
      <c r="O11" s="114"/>
    </row>
    <row r="12" spans="1:15" s="1" customFormat="1" ht="15.75" x14ac:dyDescent="0.25">
      <c r="A12" s="11" t="s">
        <v>25</v>
      </c>
      <c r="B12" s="4">
        <f>2590.81*12</f>
        <v>31089.72</v>
      </c>
      <c r="C12" s="4">
        <f>1811.61*12</f>
        <v>21739.32</v>
      </c>
      <c r="D12" s="4">
        <f>1684.78*12</f>
        <v>20217.36</v>
      </c>
      <c r="E12" s="4">
        <f>906.05*12</f>
        <v>10872.599999999999</v>
      </c>
      <c r="G12" s="10" t="s">
        <v>26</v>
      </c>
      <c r="H12" s="8">
        <v>7.0000000000000007E-2</v>
      </c>
      <c r="I12" s="9"/>
      <c r="J12" s="10" t="s">
        <v>26</v>
      </c>
      <c r="K12" s="8">
        <v>0.08</v>
      </c>
      <c r="L12" s="7"/>
      <c r="M12" s="10" t="s">
        <v>24</v>
      </c>
      <c r="N12" s="8">
        <v>0.11</v>
      </c>
      <c r="O12" s="114"/>
    </row>
    <row r="13" spans="1:15" ht="15.75" x14ac:dyDescent="0.25">
      <c r="G13" s="10" t="s">
        <v>27</v>
      </c>
      <c r="H13" s="8">
        <v>0.09</v>
      </c>
      <c r="I13" s="9"/>
      <c r="J13" s="10" t="s">
        <v>27</v>
      </c>
      <c r="K13" s="8">
        <v>0.1</v>
      </c>
      <c r="L13" s="7"/>
      <c r="M13" s="10" t="s">
        <v>26</v>
      </c>
      <c r="N13" s="8">
        <v>0.12</v>
      </c>
      <c r="O13" s="114"/>
    </row>
    <row r="14" spans="1:15" ht="15.75" x14ac:dyDescent="0.25">
      <c r="G14" s="10" t="s">
        <v>28</v>
      </c>
      <c r="H14" s="8">
        <v>0.12</v>
      </c>
      <c r="I14" s="9"/>
      <c r="J14" s="10" t="s">
        <v>28</v>
      </c>
      <c r="K14" s="8">
        <v>0.15</v>
      </c>
      <c r="L14" s="7"/>
      <c r="M14" s="10" t="s">
        <v>27</v>
      </c>
      <c r="N14" s="8">
        <v>0.14000000000000001</v>
      </c>
      <c r="O14" s="114"/>
    </row>
    <row r="15" spans="1:15" ht="15.75" x14ac:dyDescent="0.25">
      <c r="A15" s="119"/>
      <c r="B15" s="12" t="s">
        <v>2</v>
      </c>
      <c r="C15" s="12" t="s">
        <v>3</v>
      </c>
      <c r="D15" s="12" t="s">
        <v>4</v>
      </c>
      <c r="E15" s="12" t="s">
        <v>5</v>
      </c>
      <c r="G15" s="10" t="s">
        <v>29</v>
      </c>
      <c r="H15" s="8">
        <v>0.14000000000000001</v>
      </c>
      <c r="I15" s="9"/>
      <c r="J15" s="10" t="s">
        <v>29</v>
      </c>
      <c r="K15" s="8">
        <v>0.17</v>
      </c>
      <c r="L15" s="7"/>
      <c r="M15" s="10" t="s">
        <v>28</v>
      </c>
      <c r="N15" s="8">
        <v>0.2</v>
      </c>
      <c r="O15" s="114"/>
    </row>
    <row r="16" spans="1:15" ht="15.75" x14ac:dyDescent="0.25">
      <c r="A16" s="120"/>
      <c r="B16" s="12" t="s">
        <v>8</v>
      </c>
      <c r="C16" s="12" t="s">
        <v>8</v>
      </c>
      <c r="D16" s="12" t="s">
        <v>8</v>
      </c>
      <c r="E16" s="12" t="s">
        <v>8</v>
      </c>
      <c r="G16" s="10" t="s">
        <v>30</v>
      </c>
      <c r="H16" s="8">
        <v>0.17</v>
      </c>
      <c r="I16" s="9"/>
      <c r="J16" s="10" t="s">
        <v>30</v>
      </c>
      <c r="K16" s="8">
        <v>0.21</v>
      </c>
      <c r="L16" s="7"/>
      <c r="M16" s="10" t="s">
        <v>29</v>
      </c>
      <c r="N16" s="8">
        <v>0.23</v>
      </c>
      <c r="O16" s="114"/>
    </row>
    <row r="17" spans="1:15" ht="15.75" x14ac:dyDescent="0.25">
      <c r="A17" s="13" t="s">
        <v>31</v>
      </c>
      <c r="B17" s="14">
        <f>606.12*12</f>
        <v>7273.4400000000005</v>
      </c>
      <c r="C17" s="14">
        <f>457.45*12</f>
        <v>5489.4</v>
      </c>
      <c r="D17" s="14">
        <f>377.39*12</f>
        <v>4528.68</v>
      </c>
      <c r="E17" s="14">
        <f>228.73*12</f>
        <v>2744.7599999999998</v>
      </c>
      <c r="G17" s="10" t="s">
        <v>32</v>
      </c>
      <c r="H17" s="8">
        <v>0.19</v>
      </c>
      <c r="I17" s="9"/>
      <c r="J17" s="10" t="s">
        <v>32</v>
      </c>
      <c r="K17" s="8">
        <v>0.23</v>
      </c>
      <c r="L17" s="7"/>
      <c r="M17" s="10" t="s">
        <v>30</v>
      </c>
      <c r="N17" s="8">
        <v>0.27</v>
      </c>
      <c r="O17" s="114"/>
    </row>
    <row r="18" spans="1:15" ht="15.75" x14ac:dyDescent="0.25">
      <c r="A18" s="15"/>
      <c r="B18" s="16"/>
      <c r="C18" s="16"/>
      <c r="D18" s="16"/>
      <c r="E18" s="16"/>
      <c r="G18" s="10" t="s">
        <v>33</v>
      </c>
      <c r="H18" s="8">
        <v>0.22</v>
      </c>
      <c r="I18" s="9"/>
      <c r="J18" s="10" t="s">
        <v>33</v>
      </c>
      <c r="K18" s="8">
        <v>0.26</v>
      </c>
      <c r="L18" s="7"/>
      <c r="M18" s="10" t="s">
        <v>32</v>
      </c>
      <c r="N18" s="8">
        <v>0.28999999999999998</v>
      </c>
      <c r="O18" s="114"/>
    </row>
    <row r="19" spans="1:15" ht="15.75" x14ac:dyDescent="0.25">
      <c r="G19" s="10" t="s">
        <v>34</v>
      </c>
      <c r="H19" s="8">
        <v>0.23</v>
      </c>
      <c r="I19" s="9"/>
      <c r="J19" s="10" t="s">
        <v>34</v>
      </c>
      <c r="K19" s="8">
        <v>0.27</v>
      </c>
      <c r="L19" s="7"/>
      <c r="M19" s="10" t="s">
        <v>33</v>
      </c>
      <c r="N19" s="8">
        <v>0.32</v>
      </c>
      <c r="O19" s="114"/>
    </row>
    <row r="20" spans="1:15" ht="15.75" x14ac:dyDescent="0.25">
      <c r="A20" s="17"/>
      <c r="B20" s="12" t="s">
        <v>8</v>
      </c>
      <c r="G20" s="10" t="s">
        <v>35</v>
      </c>
      <c r="H20" s="8">
        <v>0.24</v>
      </c>
      <c r="I20" s="9"/>
      <c r="J20" s="10" t="s">
        <v>35</v>
      </c>
      <c r="K20" s="8">
        <v>0.28000000000000003</v>
      </c>
      <c r="L20" s="7"/>
      <c r="M20" s="10" t="s">
        <v>34</v>
      </c>
      <c r="N20" s="8">
        <v>0.33</v>
      </c>
      <c r="O20" s="114"/>
    </row>
    <row r="21" spans="1:15" ht="15.75" x14ac:dyDescent="0.25">
      <c r="A21" s="18" t="s">
        <v>36</v>
      </c>
      <c r="B21" s="14">
        <f>116.26*12</f>
        <v>1395.1200000000001</v>
      </c>
      <c r="C21" t="s">
        <v>37</v>
      </c>
      <c r="G21" s="10" t="s">
        <v>38</v>
      </c>
      <c r="H21" s="8">
        <v>0.26</v>
      </c>
      <c r="I21" s="9"/>
      <c r="J21" s="10" t="s">
        <v>38</v>
      </c>
      <c r="K21" s="8">
        <v>0.3</v>
      </c>
      <c r="L21" s="7"/>
      <c r="M21" s="10" t="s">
        <v>35</v>
      </c>
      <c r="N21" s="8">
        <v>0.34</v>
      </c>
      <c r="O21" s="114"/>
    </row>
    <row r="22" spans="1:15" ht="15.75" x14ac:dyDescent="0.25">
      <c r="A22" s="18" t="s">
        <v>39</v>
      </c>
      <c r="B22" s="14">
        <f>94.26*12</f>
        <v>1131.1200000000001</v>
      </c>
      <c r="C22" s="19" t="s">
        <v>40</v>
      </c>
      <c r="G22" s="10" t="s">
        <v>41</v>
      </c>
      <c r="H22" s="8">
        <v>0.28000000000000003</v>
      </c>
      <c r="I22" s="9"/>
      <c r="J22" s="10" t="s">
        <v>41</v>
      </c>
      <c r="K22" s="8">
        <v>0.3</v>
      </c>
      <c r="L22" s="7"/>
      <c r="M22" s="10" t="s">
        <v>38</v>
      </c>
      <c r="N22" s="8">
        <v>0.34</v>
      </c>
      <c r="O22" s="114"/>
    </row>
    <row r="23" spans="1:15" ht="15.75" x14ac:dyDescent="0.25">
      <c r="G23" s="10" t="s">
        <v>42</v>
      </c>
      <c r="H23" s="8">
        <v>0.28999999999999998</v>
      </c>
      <c r="I23" s="9"/>
      <c r="J23" s="10" t="s">
        <v>42</v>
      </c>
      <c r="K23" s="8">
        <v>0.3</v>
      </c>
      <c r="L23" s="7"/>
      <c r="M23" s="10" t="s">
        <v>41</v>
      </c>
      <c r="N23" s="8">
        <v>0.34</v>
      </c>
      <c r="O23" s="114"/>
    </row>
    <row r="24" spans="1:15" ht="15.75" x14ac:dyDescent="0.25">
      <c r="C24" s="1" t="s">
        <v>43</v>
      </c>
      <c r="G24" s="20"/>
      <c r="H24" s="20"/>
      <c r="I24" s="20"/>
      <c r="J24" s="20"/>
      <c r="K24" s="20"/>
      <c r="L24" s="20"/>
      <c r="M24" s="10" t="s">
        <v>42</v>
      </c>
      <c r="N24" s="8">
        <v>0.35</v>
      </c>
      <c r="O24" s="114"/>
    </row>
    <row r="25" spans="1:15" x14ac:dyDescent="0.25">
      <c r="A25" s="111" t="s">
        <v>44</v>
      </c>
      <c r="B25" s="112"/>
      <c r="C25" s="21"/>
      <c r="G25" s="20"/>
      <c r="H25" s="20"/>
      <c r="I25" s="20"/>
      <c r="J25" s="20"/>
      <c r="K25" s="20"/>
      <c r="L25" s="20"/>
      <c r="M25" s="20"/>
      <c r="N25" s="20"/>
    </row>
    <row r="26" spans="1:15" x14ac:dyDescent="0.25">
      <c r="A26" s="111" t="s">
        <v>45</v>
      </c>
      <c r="B26" s="112"/>
      <c r="C26" s="21"/>
      <c r="D26" s="22" t="s">
        <v>46</v>
      </c>
      <c r="E26" s="22"/>
      <c r="G26" s="20"/>
      <c r="H26" s="20"/>
      <c r="I26" s="20"/>
      <c r="J26" s="20"/>
      <c r="K26" s="20"/>
      <c r="L26" s="20"/>
      <c r="M26" s="20"/>
      <c r="N26" s="20"/>
    </row>
    <row r="27" spans="1:15" ht="18.75" x14ac:dyDescent="0.3">
      <c r="A27" s="111" t="s">
        <v>47</v>
      </c>
      <c r="B27" s="112"/>
      <c r="C27" s="21"/>
      <c r="G27" s="113" t="s">
        <v>48</v>
      </c>
      <c r="H27" s="113"/>
      <c r="I27" s="113"/>
      <c r="J27" s="113"/>
      <c r="K27" s="113"/>
      <c r="L27" s="113"/>
      <c r="M27" s="113"/>
      <c r="N27" s="113"/>
      <c r="O27" s="114" t="s">
        <v>49</v>
      </c>
    </row>
    <row r="28" spans="1:15" ht="18.75" x14ac:dyDescent="0.3">
      <c r="C28" s="26" t="s">
        <v>50</v>
      </c>
      <c r="G28" s="115" t="s">
        <v>51</v>
      </c>
      <c r="H28" s="115"/>
      <c r="I28" s="115"/>
      <c r="J28" s="115"/>
      <c r="K28" s="115"/>
      <c r="L28" s="115"/>
      <c r="M28" s="115"/>
      <c r="N28" s="115"/>
      <c r="O28" s="114"/>
    </row>
    <row r="29" spans="1:15" ht="15.75" x14ac:dyDescent="0.25">
      <c r="A29" s="111" t="s">
        <v>52</v>
      </c>
      <c r="B29" s="112"/>
      <c r="C29" s="23"/>
      <c r="D29" s="53"/>
      <c r="E29" s="53"/>
      <c r="F29" s="54"/>
      <c r="G29" s="116" t="s">
        <v>11</v>
      </c>
      <c r="H29" s="116"/>
      <c r="I29" s="5"/>
      <c r="J29" s="116" t="s">
        <v>12</v>
      </c>
      <c r="K29" s="116"/>
      <c r="L29" s="5"/>
      <c r="M29" s="116" t="s">
        <v>5</v>
      </c>
      <c r="N29" s="116"/>
      <c r="O29" s="114"/>
    </row>
    <row r="30" spans="1:15" ht="15.75" x14ac:dyDescent="0.25">
      <c r="D30" s="53"/>
      <c r="E30" s="53"/>
      <c r="F30" s="54"/>
      <c r="G30" s="5" t="s">
        <v>13</v>
      </c>
      <c r="H30" s="6" t="s">
        <v>14</v>
      </c>
      <c r="I30" s="7"/>
      <c r="J30" s="5" t="s">
        <v>13</v>
      </c>
      <c r="K30" s="6" t="s">
        <v>14</v>
      </c>
      <c r="L30" s="7"/>
      <c r="M30" s="5" t="s">
        <v>13</v>
      </c>
      <c r="N30" s="6" t="s">
        <v>14</v>
      </c>
      <c r="O30" s="114"/>
    </row>
    <row r="31" spans="1:15" ht="15.75" x14ac:dyDescent="0.25">
      <c r="A31" s="110" t="s">
        <v>99</v>
      </c>
      <c r="B31" s="110"/>
      <c r="C31" s="24">
        <f>(C25+C26+C27) *C29/20</f>
        <v>0</v>
      </c>
      <c r="D31" s="52"/>
      <c r="G31" s="5" t="s">
        <v>16</v>
      </c>
      <c r="H31" s="25">
        <v>2.2499999999999999E-2</v>
      </c>
      <c r="I31" s="9"/>
      <c r="J31" s="5" t="s">
        <v>16</v>
      </c>
      <c r="K31" s="25">
        <v>2.63E-2</v>
      </c>
      <c r="L31" s="7"/>
      <c r="M31" s="5" t="s">
        <v>17</v>
      </c>
      <c r="N31" s="25">
        <v>3.3799999999999997E-2</v>
      </c>
      <c r="O31" s="114"/>
    </row>
    <row r="32" spans="1:15" ht="15.75" x14ac:dyDescent="0.25">
      <c r="A32" s="110" t="s">
        <v>100</v>
      </c>
      <c r="B32" s="110"/>
      <c r="C32" s="107">
        <f>(C25+C26+C27) *C29/24</f>
        <v>0</v>
      </c>
      <c r="G32" s="5" t="s">
        <v>19</v>
      </c>
      <c r="H32" s="25">
        <v>0.03</v>
      </c>
      <c r="I32" s="9"/>
      <c r="J32" s="5" t="s">
        <v>19</v>
      </c>
      <c r="K32" s="25">
        <v>3.3799999999999997E-2</v>
      </c>
      <c r="L32" s="7"/>
      <c r="M32" s="5" t="s">
        <v>20</v>
      </c>
      <c r="N32" s="25">
        <v>4.1300000000000003E-2</v>
      </c>
      <c r="O32" s="114"/>
    </row>
    <row r="33" spans="1:15" ht="15.75" x14ac:dyDescent="0.25">
      <c r="A33" s="29"/>
      <c r="B33" s="27"/>
      <c r="C33" s="28"/>
      <c r="G33" s="10" t="s">
        <v>22</v>
      </c>
      <c r="H33" s="25">
        <v>3.7499999999999999E-2</v>
      </c>
      <c r="I33" s="9"/>
      <c r="J33" s="10" t="s">
        <v>22</v>
      </c>
      <c r="K33" s="25">
        <v>4.4999999999999998E-2</v>
      </c>
      <c r="L33" s="7"/>
      <c r="M33" s="5" t="s">
        <v>19</v>
      </c>
      <c r="N33" s="25">
        <v>5.6300000000000003E-2</v>
      </c>
      <c r="O33" s="114"/>
    </row>
    <row r="34" spans="1:15" ht="15.75" x14ac:dyDescent="0.25">
      <c r="E34" s="52"/>
      <c r="G34" s="10" t="s">
        <v>24</v>
      </c>
      <c r="H34" s="25">
        <v>4.4999999999999998E-2</v>
      </c>
      <c r="I34" s="9"/>
      <c r="J34" s="10" t="s">
        <v>24</v>
      </c>
      <c r="K34" s="25">
        <v>5.2499999999999998E-2</v>
      </c>
      <c r="L34" s="7"/>
      <c r="M34" s="10" t="s">
        <v>22</v>
      </c>
      <c r="N34" s="25">
        <v>7.4999999999999997E-2</v>
      </c>
      <c r="O34" s="114"/>
    </row>
    <row r="35" spans="1:15" ht="15.75" x14ac:dyDescent="0.25">
      <c r="G35" s="10" t="s">
        <v>26</v>
      </c>
      <c r="H35" s="25">
        <v>5.2499999999999998E-2</v>
      </c>
      <c r="I35" s="9"/>
      <c r="J35" s="10" t="s">
        <v>26</v>
      </c>
      <c r="K35" s="25">
        <v>0.06</v>
      </c>
      <c r="L35" s="7"/>
      <c r="M35" s="10" t="s">
        <v>24</v>
      </c>
      <c r="N35" s="25">
        <v>8.2500000000000004E-2</v>
      </c>
      <c r="O35" s="114"/>
    </row>
    <row r="36" spans="1:15" ht="15.75" x14ac:dyDescent="0.25">
      <c r="G36" s="10" t="s">
        <v>27</v>
      </c>
      <c r="H36" s="25">
        <v>6.7500000000000004E-2</v>
      </c>
      <c r="I36" s="9"/>
      <c r="J36" s="10" t="s">
        <v>27</v>
      </c>
      <c r="K36" s="25">
        <v>7.4999999999999997E-2</v>
      </c>
      <c r="L36" s="7"/>
      <c r="M36" s="10" t="s">
        <v>26</v>
      </c>
      <c r="N36" s="25">
        <v>0.09</v>
      </c>
      <c r="O36" s="114"/>
    </row>
    <row r="37" spans="1:15" ht="15.75" x14ac:dyDescent="0.25">
      <c r="G37" s="10" t="s">
        <v>28</v>
      </c>
      <c r="H37" s="25">
        <v>0.09</v>
      </c>
      <c r="I37" s="9"/>
      <c r="J37" s="10" t="s">
        <v>28</v>
      </c>
      <c r="K37" s="25">
        <v>0.1125</v>
      </c>
      <c r="L37" s="7"/>
      <c r="M37" s="10" t="s">
        <v>27</v>
      </c>
      <c r="N37" s="25">
        <v>0.105</v>
      </c>
      <c r="O37" s="114"/>
    </row>
    <row r="38" spans="1:15" ht="15.75" x14ac:dyDescent="0.25">
      <c r="G38" s="10" t="s">
        <v>29</v>
      </c>
      <c r="H38" s="25">
        <v>0.105</v>
      </c>
      <c r="I38" s="9"/>
      <c r="J38" s="10" t="s">
        <v>29</v>
      </c>
      <c r="K38" s="25">
        <v>0.1275</v>
      </c>
      <c r="L38" s="7"/>
      <c r="M38" s="10" t="s">
        <v>28</v>
      </c>
      <c r="N38" s="25">
        <v>0.15</v>
      </c>
      <c r="O38" s="114"/>
    </row>
    <row r="39" spans="1:15" ht="15.75" x14ac:dyDescent="0.25">
      <c r="G39" s="10" t="s">
        <v>30</v>
      </c>
      <c r="H39" s="25">
        <v>0.1275</v>
      </c>
      <c r="I39" s="9"/>
      <c r="J39" s="10" t="s">
        <v>30</v>
      </c>
      <c r="K39" s="25">
        <v>0.1575</v>
      </c>
      <c r="L39" s="7"/>
      <c r="M39" s="10" t="s">
        <v>29</v>
      </c>
      <c r="N39" s="25">
        <v>0.17249999999999999</v>
      </c>
      <c r="O39" s="114"/>
    </row>
    <row r="40" spans="1:15" ht="15.75" x14ac:dyDescent="0.25">
      <c r="G40" s="10" t="s">
        <v>32</v>
      </c>
      <c r="H40" s="25">
        <v>0.14249999999999999</v>
      </c>
      <c r="I40" s="9"/>
      <c r="J40" s="10" t="s">
        <v>32</v>
      </c>
      <c r="K40" s="25">
        <v>0.17249999999999999</v>
      </c>
      <c r="L40" s="7"/>
      <c r="M40" s="10" t="s">
        <v>30</v>
      </c>
      <c r="N40" s="25">
        <v>0.20250000000000001</v>
      </c>
      <c r="O40" s="114"/>
    </row>
    <row r="41" spans="1:15" ht="15.75" x14ac:dyDescent="0.25">
      <c r="G41" s="10" t="s">
        <v>33</v>
      </c>
      <c r="H41" s="25">
        <v>0.16500000000000001</v>
      </c>
      <c r="I41" s="9"/>
      <c r="J41" s="10" t="s">
        <v>33</v>
      </c>
      <c r="K41" s="25">
        <v>0.19500000000000001</v>
      </c>
      <c r="L41" s="7"/>
      <c r="M41" s="10" t="s">
        <v>32</v>
      </c>
      <c r="N41" s="25">
        <v>0.2175</v>
      </c>
      <c r="O41" s="114"/>
    </row>
    <row r="42" spans="1:15" ht="15.75" x14ac:dyDescent="0.25">
      <c r="G42" s="10" t="s">
        <v>34</v>
      </c>
      <c r="H42" s="25">
        <v>0.17249999999999999</v>
      </c>
      <c r="I42" s="9"/>
      <c r="J42" s="10" t="s">
        <v>34</v>
      </c>
      <c r="K42" s="25">
        <v>0.20250000000000001</v>
      </c>
      <c r="L42" s="7"/>
      <c r="M42" s="10" t="s">
        <v>33</v>
      </c>
      <c r="N42" s="25">
        <v>0.24</v>
      </c>
      <c r="O42" s="114"/>
    </row>
    <row r="43" spans="1:15" ht="15.75" x14ac:dyDescent="0.25">
      <c r="G43" s="10" t="s">
        <v>35</v>
      </c>
      <c r="H43" s="25">
        <v>0.18</v>
      </c>
      <c r="I43" s="9"/>
      <c r="J43" s="10" t="s">
        <v>35</v>
      </c>
      <c r="K43" s="25">
        <v>0.21</v>
      </c>
      <c r="L43" s="7"/>
      <c r="M43" s="10" t="s">
        <v>34</v>
      </c>
      <c r="N43" s="25">
        <v>0.2475</v>
      </c>
      <c r="O43" s="114"/>
    </row>
    <row r="44" spans="1:15" ht="15.75" x14ac:dyDescent="0.25">
      <c r="G44" s="10" t="s">
        <v>38</v>
      </c>
      <c r="H44" s="25">
        <v>0.19500000000000001</v>
      </c>
      <c r="I44" s="9"/>
      <c r="J44" s="10" t="s">
        <v>38</v>
      </c>
      <c r="K44" s="25">
        <v>0.22500000000000001</v>
      </c>
      <c r="L44" s="7"/>
      <c r="M44" s="10" t="s">
        <v>35</v>
      </c>
      <c r="N44" s="25">
        <v>0.255</v>
      </c>
      <c r="O44" s="114"/>
    </row>
    <row r="45" spans="1:15" ht="15.75" x14ac:dyDescent="0.25">
      <c r="G45" s="10" t="s">
        <v>41</v>
      </c>
      <c r="H45" s="25">
        <v>0.21</v>
      </c>
      <c r="I45" s="9"/>
      <c r="J45" s="10" t="s">
        <v>41</v>
      </c>
      <c r="K45" s="25">
        <v>0.22500000000000001</v>
      </c>
      <c r="L45" s="7"/>
      <c r="M45" s="10" t="s">
        <v>38</v>
      </c>
      <c r="N45" s="25">
        <v>0.255</v>
      </c>
      <c r="O45" s="114"/>
    </row>
    <row r="46" spans="1:15" ht="15.75" x14ac:dyDescent="0.25">
      <c r="G46" s="10" t="s">
        <v>42</v>
      </c>
      <c r="H46" s="25">
        <v>0.2175</v>
      </c>
      <c r="I46" s="9"/>
      <c r="J46" s="10" t="s">
        <v>42</v>
      </c>
      <c r="K46" s="25">
        <v>0.22500000000000001</v>
      </c>
      <c r="L46" s="7"/>
      <c r="M46" s="10" t="s">
        <v>41</v>
      </c>
      <c r="N46" s="25">
        <v>0.255</v>
      </c>
      <c r="O46" s="114"/>
    </row>
    <row r="47" spans="1:15" ht="15.75" x14ac:dyDescent="0.25">
      <c r="G47" s="20"/>
      <c r="H47" s="20"/>
      <c r="I47" s="20"/>
      <c r="J47" s="20"/>
      <c r="K47" s="20"/>
      <c r="L47" s="20"/>
      <c r="M47" s="10" t="s">
        <v>42</v>
      </c>
      <c r="N47" s="25">
        <v>0.26250000000000001</v>
      </c>
      <c r="O47" s="114"/>
    </row>
  </sheetData>
  <mergeCells count="20">
    <mergeCell ref="A4:A5"/>
    <mergeCell ref="G4:N4"/>
    <mergeCell ref="O4:O24"/>
    <mergeCell ref="G5:N5"/>
    <mergeCell ref="G6:H6"/>
    <mergeCell ref="J6:K6"/>
    <mergeCell ref="M6:N6"/>
    <mergeCell ref="A15:A16"/>
    <mergeCell ref="G27:N27"/>
    <mergeCell ref="O27:O47"/>
    <mergeCell ref="G28:N28"/>
    <mergeCell ref="G29:H29"/>
    <mergeCell ref="J29:K29"/>
    <mergeCell ref="M29:N29"/>
    <mergeCell ref="A31:B31"/>
    <mergeCell ref="A32:B32"/>
    <mergeCell ref="A25:B25"/>
    <mergeCell ref="A26:B26"/>
    <mergeCell ref="A27:B27"/>
    <mergeCell ref="A29:B29"/>
  </mergeCells>
  <hyperlinks>
    <hyperlink ref="C22" r:id="rId1" xr:uid="{0142C11A-4990-4F8D-81BD-3D066BBB59A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25AB-1717-4540-AE9B-E7D25DD3C542}">
  <sheetPr codeName="Sheet2"/>
  <dimension ref="A1:AC39"/>
  <sheetViews>
    <sheetView workbookViewId="0">
      <selection activeCell="Q10" sqref="Q10"/>
    </sheetView>
  </sheetViews>
  <sheetFormatPr defaultRowHeight="15" x14ac:dyDescent="0.25"/>
  <cols>
    <col min="1" max="1" width="11.42578125" bestFit="1" customWidth="1"/>
    <col min="13" max="13" width="11.28515625" bestFit="1" customWidth="1"/>
    <col min="15" max="15" width="11" customWidth="1"/>
    <col min="16" max="16" width="4.7109375" customWidth="1"/>
    <col min="20" max="20" width="13.42578125" customWidth="1"/>
    <col min="21" max="21" width="10.140625" bestFit="1" customWidth="1"/>
    <col min="22" max="22" width="9.85546875" customWidth="1"/>
    <col min="24" max="24" width="14.42578125" customWidth="1"/>
  </cols>
  <sheetData>
    <row r="1" spans="1:24" x14ac:dyDescent="0.25">
      <c r="A1" s="125" t="s">
        <v>55</v>
      </c>
      <c r="B1" s="126"/>
      <c r="C1" s="126"/>
      <c r="D1" s="126"/>
      <c r="E1" s="126"/>
      <c r="F1" s="126"/>
      <c r="H1" s="125" t="s">
        <v>56</v>
      </c>
      <c r="I1" s="125"/>
      <c r="J1" s="125"/>
      <c r="K1" s="125"/>
      <c r="L1" s="125"/>
      <c r="M1" s="125"/>
      <c r="N1" s="125"/>
      <c r="O1" s="125"/>
      <c r="Q1" s="128" t="s">
        <v>96</v>
      </c>
      <c r="R1" s="128"/>
      <c r="S1" s="128"/>
      <c r="T1" s="128"/>
      <c r="U1" s="128"/>
      <c r="V1" s="128"/>
      <c r="W1" s="128"/>
      <c r="X1" s="128"/>
    </row>
    <row r="2" spans="1:24" x14ac:dyDescent="0.25">
      <c r="A2" s="56" t="s">
        <v>93</v>
      </c>
      <c r="B2" s="30" t="s">
        <v>57</v>
      </c>
      <c r="C2" s="30"/>
      <c r="D2" s="57"/>
      <c r="E2" s="57"/>
      <c r="F2" s="58"/>
      <c r="H2" s="60" t="s">
        <v>93</v>
      </c>
      <c r="I2" s="61" t="s">
        <v>58</v>
      </c>
      <c r="J2" s="62"/>
      <c r="K2" s="62"/>
      <c r="L2" s="62"/>
      <c r="M2" s="63"/>
      <c r="N2" s="79" t="s">
        <v>94</v>
      </c>
      <c r="O2" s="80"/>
    </row>
    <row r="3" spans="1:24" x14ac:dyDescent="0.25">
      <c r="A3" s="31"/>
      <c r="B3" s="32"/>
      <c r="C3" s="32"/>
      <c r="D3" s="32"/>
      <c r="E3" s="59" t="s">
        <v>59</v>
      </c>
      <c r="F3" s="33"/>
      <c r="H3" s="64"/>
      <c r="I3" s="65"/>
      <c r="J3" s="65"/>
      <c r="K3" s="66"/>
      <c r="L3" s="66"/>
      <c r="M3" s="67"/>
      <c r="N3" s="81" t="s">
        <v>60</v>
      </c>
      <c r="O3" s="82" t="s">
        <v>13</v>
      </c>
      <c r="Q3" s="111" t="s">
        <v>111</v>
      </c>
      <c r="R3" s="111"/>
      <c r="S3" s="111"/>
      <c r="T3" s="111"/>
      <c r="U3" s="48"/>
      <c r="W3" s="122"/>
      <c r="X3" s="122"/>
    </row>
    <row r="4" spans="1:24" x14ac:dyDescent="0.25">
      <c r="A4" s="31" t="s">
        <v>60</v>
      </c>
      <c r="B4" s="32" t="s">
        <v>61</v>
      </c>
      <c r="C4" s="32" t="s">
        <v>62</v>
      </c>
      <c r="D4" s="32" t="s">
        <v>63</v>
      </c>
      <c r="E4" s="32" t="s">
        <v>64</v>
      </c>
      <c r="F4" s="33" t="s">
        <v>65</v>
      </c>
      <c r="H4" s="68" t="s">
        <v>60</v>
      </c>
      <c r="I4" s="69" t="s">
        <v>66</v>
      </c>
      <c r="J4" s="69" t="s">
        <v>66</v>
      </c>
      <c r="K4" s="69" t="s">
        <v>67</v>
      </c>
      <c r="L4" s="69" t="s">
        <v>67</v>
      </c>
      <c r="M4" s="70" t="s">
        <v>68</v>
      </c>
      <c r="N4" s="81">
        <v>1</v>
      </c>
      <c r="O4" s="83">
        <v>47858.400000000001</v>
      </c>
      <c r="Q4" s="129" t="s">
        <v>91</v>
      </c>
      <c r="R4" s="129"/>
      <c r="S4" s="129"/>
      <c r="T4" s="129"/>
      <c r="W4" s="123"/>
      <c r="X4" s="123"/>
    </row>
    <row r="5" spans="1:24" x14ac:dyDescent="0.25">
      <c r="A5" s="31">
        <v>1</v>
      </c>
      <c r="B5" s="34">
        <v>51675</v>
      </c>
      <c r="C5" s="34">
        <v>56500</v>
      </c>
      <c r="D5" s="34">
        <v>58700</v>
      </c>
      <c r="E5" s="34">
        <v>60975</v>
      </c>
      <c r="F5" s="35">
        <v>65475</v>
      </c>
      <c r="H5" s="68" t="s">
        <v>69</v>
      </c>
      <c r="I5" s="71">
        <v>25.830000000000009</v>
      </c>
      <c r="J5" s="72">
        <v>34173.090000000011</v>
      </c>
      <c r="K5" s="71">
        <v>30.97</v>
      </c>
      <c r="L5" s="72">
        <v>59462.399999999994</v>
      </c>
      <c r="M5" s="73"/>
      <c r="N5" s="81">
        <v>2</v>
      </c>
      <c r="O5" s="83">
        <v>48815.567999999999</v>
      </c>
      <c r="Q5" s="111" t="s">
        <v>95</v>
      </c>
      <c r="R5" s="111"/>
      <c r="S5" s="111"/>
      <c r="T5" s="112"/>
      <c r="U5" s="47"/>
      <c r="V5" t="s">
        <v>109</v>
      </c>
      <c r="W5" s="123" t="s">
        <v>108</v>
      </c>
      <c r="X5" s="123"/>
    </row>
    <row r="6" spans="1:24" x14ac:dyDescent="0.25">
      <c r="A6" s="31">
        <v>2</v>
      </c>
      <c r="B6" s="34">
        <v>51925</v>
      </c>
      <c r="C6" s="34">
        <v>56750</v>
      </c>
      <c r="D6" s="34">
        <v>58950</v>
      </c>
      <c r="E6" s="34">
        <v>61225</v>
      </c>
      <c r="F6" s="35">
        <v>65725</v>
      </c>
      <c r="H6" s="68" t="s">
        <v>70</v>
      </c>
      <c r="I6" s="71">
        <v>26.010000000000009</v>
      </c>
      <c r="J6" s="72">
        <v>34411.23000000001</v>
      </c>
      <c r="K6" s="71">
        <v>31.15</v>
      </c>
      <c r="L6" s="72">
        <v>59808</v>
      </c>
      <c r="M6" s="73"/>
      <c r="N6" s="81">
        <v>3</v>
      </c>
      <c r="O6" s="83">
        <v>49791.463200000006</v>
      </c>
      <c r="W6" s="122"/>
      <c r="X6" s="122"/>
    </row>
    <row r="7" spans="1:24" x14ac:dyDescent="0.25">
      <c r="A7" s="31">
        <v>3</v>
      </c>
      <c r="B7" s="34">
        <v>52225</v>
      </c>
      <c r="C7" s="34">
        <v>57050</v>
      </c>
      <c r="D7" s="34">
        <v>59250</v>
      </c>
      <c r="E7" s="34">
        <v>61525</v>
      </c>
      <c r="F7" s="35">
        <v>66025</v>
      </c>
      <c r="H7" s="68" t="s">
        <v>71</v>
      </c>
      <c r="I7" s="71">
        <v>26.210000000000008</v>
      </c>
      <c r="J7" s="72">
        <v>34675.830000000009</v>
      </c>
      <c r="K7" s="71">
        <v>31.349999999999998</v>
      </c>
      <c r="L7" s="72">
        <v>60191.999999999993</v>
      </c>
      <c r="M7" s="73"/>
      <c r="N7" s="81">
        <v>4</v>
      </c>
      <c r="O7" s="83">
        <v>51036.822</v>
      </c>
      <c r="Q7" s="111" t="s">
        <v>53</v>
      </c>
      <c r="R7" s="111"/>
      <c r="S7" s="111"/>
      <c r="T7" s="111"/>
      <c r="U7" s="50">
        <f>U3*U5/20</f>
        <v>0</v>
      </c>
      <c r="V7" s="1" t="s">
        <v>103</v>
      </c>
    </row>
    <row r="8" spans="1:24" x14ac:dyDescent="0.25">
      <c r="A8" s="31">
        <v>4</v>
      </c>
      <c r="B8" s="34">
        <v>52625</v>
      </c>
      <c r="C8" s="34">
        <v>57450</v>
      </c>
      <c r="D8" s="34">
        <v>59650</v>
      </c>
      <c r="E8" s="34">
        <v>61925</v>
      </c>
      <c r="F8" s="35">
        <v>66425</v>
      </c>
      <c r="H8" s="68">
        <v>4</v>
      </c>
      <c r="I8" s="71">
        <v>26.410000000000007</v>
      </c>
      <c r="J8" s="72">
        <v>34940.430000000015</v>
      </c>
      <c r="K8" s="71">
        <v>31.549999999999997</v>
      </c>
      <c r="L8" s="72">
        <v>60575.999999999993</v>
      </c>
      <c r="M8" s="73"/>
      <c r="N8" s="81">
        <v>5</v>
      </c>
      <c r="O8" s="83">
        <v>52312.352400000003</v>
      </c>
      <c r="U8" s="108">
        <f>U3*U5/24</f>
        <v>0</v>
      </c>
      <c r="V8" s="1" t="s">
        <v>104</v>
      </c>
    </row>
    <row r="9" spans="1:24" x14ac:dyDescent="0.25">
      <c r="A9" s="31">
        <v>5</v>
      </c>
      <c r="B9" s="34">
        <v>53375</v>
      </c>
      <c r="C9" s="34">
        <v>58200</v>
      </c>
      <c r="D9" s="34">
        <v>60400</v>
      </c>
      <c r="E9" s="34">
        <v>62675</v>
      </c>
      <c r="F9" s="35">
        <v>67175</v>
      </c>
      <c r="H9" s="68">
        <v>5</v>
      </c>
      <c r="I9" s="71">
        <v>26.610000000000007</v>
      </c>
      <c r="J9" s="72">
        <v>35205.030000000006</v>
      </c>
      <c r="K9" s="71">
        <v>32.049999999999997</v>
      </c>
      <c r="L9" s="72">
        <v>61535.999999999993</v>
      </c>
      <c r="M9" s="73"/>
      <c r="N9" s="81">
        <v>6</v>
      </c>
      <c r="O9" s="83">
        <v>53620.135200000004</v>
      </c>
      <c r="Q9" s="128" t="s">
        <v>112</v>
      </c>
      <c r="R9" s="128"/>
      <c r="S9" s="128"/>
      <c r="T9" s="128"/>
      <c r="U9" s="128"/>
      <c r="V9" s="128"/>
      <c r="W9" s="128"/>
      <c r="X9" s="128"/>
    </row>
    <row r="10" spans="1:24" ht="15" customHeight="1" x14ac:dyDescent="0.25">
      <c r="A10" s="31">
        <v>6</v>
      </c>
      <c r="B10" s="34">
        <v>57055</v>
      </c>
      <c r="C10" s="34">
        <v>61880</v>
      </c>
      <c r="D10" s="34">
        <v>64080</v>
      </c>
      <c r="E10" s="34">
        <v>66355</v>
      </c>
      <c r="F10" s="35">
        <v>70855</v>
      </c>
      <c r="H10" s="68">
        <v>6</v>
      </c>
      <c r="I10" s="71">
        <v>27.160000000000007</v>
      </c>
      <c r="J10" s="72">
        <v>35932.680000000015</v>
      </c>
      <c r="K10" s="71">
        <v>32.599999999999994</v>
      </c>
      <c r="L10" s="72">
        <v>62591.999999999985</v>
      </c>
      <c r="M10" s="73"/>
      <c r="N10" s="81">
        <v>7</v>
      </c>
      <c r="O10" s="83">
        <v>55228.5936</v>
      </c>
    </row>
    <row r="11" spans="1:24" x14ac:dyDescent="0.25">
      <c r="A11" s="31">
        <v>7</v>
      </c>
      <c r="B11" s="34">
        <v>61565</v>
      </c>
      <c r="C11" s="34">
        <v>66390</v>
      </c>
      <c r="D11" s="34">
        <v>68590</v>
      </c>
      <c r="E11" s="34">
        <v>70865</v>
      </c>
      <c r="F11" s="35">
        <v>75365</v>
      </c>
      <c r="H11" s="68">
        <v>7</v>
      </c>
      <c r="I11" s="71">
        <v>28.220000000000006</v>
      </c>
      <c r="J11" s="72">
        <v>37335.060000000012</v>
      </c>
      <c r="K11" s="71">
        <v>33.659999999999997</v>
      </c>
      <c r="L11" s="72">
        <v>64627.199999999997</v>
      </c>
      <c r="M11" s="73"/>
      <c r="N11" s="81">
        <v>8</v>
      </c>
      <c r="O11" s="83">
        <v>56885.950799999999</v>
      </c>
      <c r="Q11" s="122" t="s">
        <v>86</v>
      </c>
      <c r="R11" s="122"/>
      <c r="S11" s="122"/>
      <c r="T11" s="122"/>
      <c r="U11" s="50"/>
      <c r="V11" s="1" t="s">
        <v>103</v>
      </c>
      <c r="W11" s="1"/>
    </row>
    <row r="12" spans="1:24" ht="15" customHeight="1" x14ac:dyDescent="0.25">
      <c r="A12" s="31">
        <v>8</v>
      </c>
      <c r="B12" s="34">
        <v>66565</v>
      </c>
      <c r="C12" s="34">
        <v>71390</v>
      </c>
      <c r="D12" s="34">
        <v>73590</v>
      </c>
      <c r="E12" s="34">
        <v>75865</v>
      </c>
      <c r="F12" s="35">
        <v>80365</v>
      </c>
      <c r="H12" s="74" t="s">
        <v>72</v>
      </c>
      <c r="I12" s="71">
        <v>30.170000000000005</v>
      </c>
      <c r="J12" s="72">
        <v>39914.910000000003</v>
      </c>
      <c r="K12" s="71">
        <v>34.659999999999997</v>
      </c>
      <c r="L12" s="72">
        <v>66547.199999999997</v>
      </c>
      <c r="M12" s="73"/>
      <c r="N12" s="81">
        <v>9</v>
      </c>
      <c r="O12" s="83">
        <v>58592.206800000007</v>
      </c>
      <c r="Q12" s="127" t="s">
        <v>92</v>
      </c>
      <c r="R12" s="127"/>
      <c r="S12" s="127"/>
      <c r="T12" s="127"/>
      <c r="U12" s="108"/>
      <c r="V12" s="1" t="s">
        <v>104</v>
      </c>
      <c r="W12" s="1"/>
    </row>
    <row r="13" spans="1:24" x14ac:dyDescent="0.25">
      <c r="A13" s="31">
        <v>9</v>
      </c>
      <c r="B13" s="34">
        <v>71565</v>
      </c>
      <c r="C13" s="34">
        <v>76390</v>
      </c>
      <c r="D13" s="34">
        <v>78590</v>
      </c>
      <c r="E13" s="34">
        <v>80865</v>
      </c>
      <c r="F13" s="35">
        <v>85365</v>
      </c>
      <c r="H13" s="75">
        <v>10</v>
      </c>
      <c r="I13" s="76">
        <v>32.120000000000005</v>
      </c>
      <c r="J13" s="77">
        <v>42494.760000000009</v>
      </c>
      <c r="K13" s="76">
        <v>35.559999999999995</v>
      </c>
      <c r="L13" s="77">
        <v>68275.199999999997</v>
      </c>
      <c r="M13" s="78">
        <v>21.27</v>
      </c>
      <c r="N13" s="81">
        <v>10</v>
      </c>
      <c r="O13" s="83">
        <v>60350.482799999998</v>
      </c>
      <c r="Q13" s="55"/>
      <c r="R13" s="55"/>
      <c r="S13" s="55"/>
      <c r="T13" s="55"/>
    </row>
    <row r="14" spans="1:24" x14ac:dyDescent="0.25">
      <c r="A14" s="31">
        <v>10</v>
      </c>
      <c r="B14" s="34">
        <v>77150</v>
      </c>
      <c r="C14" s="34">
        <v>81975</v>
      </c>
      <c r="D14" s="34">
        <v>84175</v>
      </c>
      <c r="E14" s="34">
        <v>86450</v>
      </c>
      <c r="F14" s="35">
        <v>90950</v>
      </c>
      <c r="N14" s="81">
        <v>11</v>
      </c>
      <c r="O14" s="83">
        <v>62160.7788</v>
      </c>
      <c r="Q14" s="55"/>
      <c r="R14" s="55"/>
      <c r="S14" s="55"/>
      <c r="T14" s="55"/>
    </row>
    <row r="15" spans="1:24" x14ac:dyDescent="0.25">
      <c r="A15" s="36">
        <v>11</v>
      </c>
      <c r="B15" s="37">
        <v>84325</v>
      </c>
      <c r="C15" s="37">
        <v>89225</v>
      </c>
      <c r="D15" s="37">
        <v>91374</v>
      </c>
      <c r="E15" s="37">
        <v>93725</v>
      </c>
      <c r="F15" s="38">
        <v>98225</v>
      </c>
      <c r="N15" s="81">
        <v>12</v>
      </c>
      <c r="O15" s="83">
        <v>64025.175600000002</v>
      </c>
      <c r="Q15" s="55"/>
      <c r="R15" s="55"/>
      <c r="S15" s="55"/>
      <c r="T15" s="55"/>
    </row>
    <row r="16" spans="1:24" x14ac:dyDescent="0.25">
      <c r="N16" s="84">
        <v>13</v>
      </c>
      <c r="O16" s="85">
        <v>65946.794399999999</v>
      </c>
      <c r="Q16" s="55"/>
      <c r="R16" s="55"/>
      <c r="S16" s="55"/>
      <c r="T16" s="55"/>
    </row>
    <row r="17" spans="1:29" x14ac:dyDescent="0.25">
      <c r="Q17" s="55"/>
      <c r="R17" s="55"/>
      <c r="S17" s="55"/>
      <c r="T17" s="55"/>
    </row>
    <row r="18" spans="1:29" x14ac:dyDescent="0.25">
      <c r="A18" s="125" t="s">
        <v>73</v>
      </c>
      <c r="B18" s="125"/>
      <c r="C18" s="125"/>
      <c r="E18" s="125" t="s">
        <v>74</v>
      </c>
      <c r="F18" s="125"/>
      <c r="H18" s="125" t="s">
        <v>75</v>
      </c>
      <c r="I18" s="125"/>
      <c r="K18" s="125" t="s">
        <v>76</v>
      </c>
      <c r="L18" s="125"/>
      <c r="M18" s="125"/>
      <c r="N18" s="125"/>
      <c r="Q18" s="49"/>
      <c r="R18" s="49"/>
      <c r="S18" s="49"/>
      <c r="T18" s="49"/>
    </row>
    <row r="19" spans="1:29" x14ac:dyDescent="0.25">
      <c r="A19" s="102" t="s">
        <v>93</v>
      </c>
      <c r="B19" s="86"/>
      <c r="C19" s="87"/>
      <c r="E19" s="40" t="s">
        <v>93</v>
      </c>
      <c r="F19" s="39"/>
      <c r="H19" s="40" t="s">
        <v>93</v>
      </c>
      <c r="I19" s="39"/>
      <c r="K19" s="91" t="s">
        <v>93</v>
      </c>
      <c r="L19" s="92" t="s">
        <v>77</v>
      </c>
      <c r="M19" s="92"/>
      <c r="N19" s="93"/>
      <c r="Q19" s="128" t="s">
        <v>97</v>
      </c>
      <c r="R19" s="128"/>
      <c r="S19" s="128"/>
      <c r="T19" s="128"/>
      <c r="U19" s="128"/>
      <c r="V19" s="128"/>
      <c r="W19" s="128"/>
      <c r="X19" s="128"/>
    </row>
    <row r="20" spans="1:29" x14ac:dyDescent="0.25">
      <c r="A20" s="41" t="s">
        <v>60</v>
      </c>
      <c r="B20" s="89" t="s">
        <v>81</v>
      </c>
      <c r="C20" s="42" t="s">
        <v>81</v>
      </c>
      <c r="E20" s="41" t="s">
        <v>60</v>
      </c>
      <c r="F20" s="42" t="s">
        <v>13</v>
      </c>
      <c r="H20" s="41" t="s">
        <v>60</v>
      </c>
      <c r="I20" s="42" t="s">
        <v>13</v>
      </c>
      <c r="K20" s="94" t="s">
        <v>60</v>
      </c>
      <c r="L20" s="95" t="s">
        <v>78</v>
      </c>
      <c r="M20" s="95" t="s">
        <v>79</v>
      </c>
      <c r="N20" s="96" t="s">
        <v>80</v>
      </c>
      <c r="Q20" s="46"/>
      <c r="R20" s="46"/>
      <c r="S20" s="46"/>
      <c r="T20" s="46"/>
      <c r="U20" s="46"/>
      <c r="V20" s="46"/>
      <c r="W20" s="46"/>
    </row>
    <row r="21" spans="1:29" x14ac:dyDescent="0.25">
      <c r="A21" s="41">
        <v>1</v>
      </c>
      <c r="B21" s="88">
        <v>22.56</v>
      </c>
      <c r="C21" s="43">
        <v>47110</v>
      </c>
      <c r="E21" s="41">
        <v>1</v>
      </c>
      <c r="F21" s="43">
        <v>39080</v>
      </c>
      <c r="H21" s="41">
        <v>1</v>
      </c>
      <c r="I21" s="43">
        <v>42095</v>
      </c>
      <c r="K21" s="94">
        <v>1</v>
      </c>
      <c r="L21" s="97">
        <v>29295</v>
      </c>
      <c r="M21" s="97">
        <v>24105</v>
      </c>
      <c r="N21" s="98">
        <v>22025</v>
      </c>
      <c r="Q21" s="1" t="s">
        <v>87</v>
      </c>
      <c r="R21" s="1"/>
      <c r="S21" s="1"/>
      <c r="T21" s="1"/>
    </row>
    <row r="22" spans="1:29" x14ac:dyDescent="0.25">
      <c r="A22" s="41">
        <v>2</v>
      </c>
      <c r="B22" s="88">
        <v>23.26</v>
      </c>
      <c r="C22" s="43">
        <v>48560</v>
      </c>
      <c r="E22" s="41">
        <v>2</v>
      </c>
      <c r="F22" s="43">
        <v>39862</v>
      </c>
      <c r="H22" s="41">
        <v>2</v>
      </c>
      <c r="I22" s="43">
        <v>42937</v>
      </c>
      <c r="K22" s="94">
        <v>2</v>
      </c>
      <c r="L22" s="97">
        <v>29795</v>
      </c>
      <c r="M22" s="97">
        <v>24375</v>
      </c>
      <c r="N22" s="98">
        <v>22525</v>
      </c>
      <c r="Q22" s="1" t="s">
        <v>98</v>
      </c>
      <c r="R22" s="1"/>
      <c r="S22" s="1"/>
      <c r="T22" s="1" t="s">
        <v>101</v>
      </c>
      <c r="U22" s="50">
        <f>U11-U7</f>
        <v>0</v>
      </c>
      <c r="V22" s="121" t="s">
        <v>90</v>
      </c>
      <c r="W22" s="122"/>
      <c r="X22" s="122"/>
    </row>
    <row r="23" spans="1:29" x14ac:dyDescent="0.25">
      <c r="A23" s="41">
        <v>3</v>
      </c>
      <c r="B23" s="88">
        <v>23.95</v>
      </c>
      <c r="C23" s="43">
        <v>50010</v>
      </c>
      <c r="E23" s="41">
        <v>3</v>
      </c>
      <c r="F23" s="43">
        <v>40659</v>
      </c>
      <c r="H23" s="41">
        <v>3</v>
      </c>
      <c r="I23" s="43">
        <v>43796</v>
      </c>
      <c r="K23" s="94">
        <v>3</v>
      </c>
      <c r="L23" s="97">
        <v>30295</v>
      </c>
      <c r="M23" s="97">
        <v>24875</v>
      </c>
      <c r="N23" s="98">
        <v>23025</v>
      </c>
      <c r="T23" s="1" t="s">
        <v>102</v>
      </c>
      <c r="U23" s="108">
        <f>U12-U8</f>
        <v>0</v>
      </c>
      <c r="V23" s="124"/>
      <c r="W23" s="124"/>
      <c r="X23" s="124"/>
    </row>
    <row r="24" spans="1:29" x14ac:dyDescent="0.25">
      <c r="A24" s="41">
        <v>4</v>
      </c>
      <c r="B24" s="88">
        <v>24.65</v>
      </c>
      <c r="C24" s="43">
        <v>51460</v>
      </c>
      <c r="E24" s="41">
        <v>4</v>
      </c>
      <c r="F24" s="43">
        <v>41472</v>
      </c>
      <c r="H24" s="41">
        <v>4</v>
      </c>
      <c r="I24" s="43">
        <v>44672</v>
      </c>
      <c r="K24" s="94">
        <v>4</v>
      </c>
      <c r="L24" s="97">
        <v>30795</v>
      </c>
      <c r="M24" s="97">
        <v>25315</v>
      </c>
      <c r="N24" s="98">
        <v>23435</v>
      </c>
    </row>
    <row r="25" spans="1:29" x14ac:dyDescent="0.25">
      <c r="A25" s="41">
        <v>5</v>
      </c>
      <c r="B25" s="88">
        <v>25.34</v>
      </c>
      <c r="C25" s="43">
        <v>52910</v>
      </c>
      <c r="E25" s="41">
        <v>5</v>
      </c>
      <c r="F25" s="43">
        <v>42717</v>
      </c>
      <c r="H25" s="41">
        <v>5</v>
      </c>
      <c r="I25" s="43">
        <v>46012</v>
      </c>
      <c r="K25" s="94">
        <v>5</v>
      </c>
      <c r="L25" s="97">
        <v>31295</v>
      </c>
      <c r="M25" s="97">
        <v>25755</v>
      </c>
      <c r="N25" s="98">
        <v>23825</v>
      </c>
      <c r="Q25" s="1" t="s">
        <v>88</v>
      </c>
      <c r="R25" s="1"/>
      <c r="S25" s="1"/>
      <c r="T25" s="1"/>
    </row>
    <row r="26" spans="1:29" x14ac:dyDescent="0.25">
      <c r="A26" s="41">
        <v>6</v>
      </c>
      <c r="B26" s="88">
        <v>26.03</v>
      </c>
      <c r="C26" s="43">
        <v>54360</v>
      </c>
      <c r="E26" s="41">
        <v>6</v>
      </c>
      <c r="F26" s="43">
        <v>43998</v>
      </c>
      <c r="H26" s="41">
        <v>6</v>
      </c>
      <c r="I26" s="43">
        <v>47393</v>
      </c>
      <c r="K26" s="94">
        <v>6</v>
      </c>
      <c r="L26" s="97">
        <v>32370</v>
      </c>
      <c r="M26" s="97">
        <v>26585</v>
      </c>
      <c r="N26" s="98">
        <v>24570</v>
      </c>
      <c r="Q26" s="1" t="s">
        <v>98</v>
      </c>
      <c r="R26" s="1"/>
      <c r="S26" s="1"/>
      <c r="T26" s="1" t="s">
        <v>101</v>
      </c>
      <c r="U26" s="50">
        <f>U22*20</f>
        <v>0</v>
      </c>
      <c r="V26" s="121" t="s">
        <v>89</v>
      </c>
      <c r="W26" s="122"/>
      <c r="X26" s="122"/>
    </row>
    <row r="27" spans="1:29" x14ac:dyDescent="0.25">
      <c r="A27" s="41">
        <v>7</v>
      </c>
      <c r="B27" s="88">
        <v>26.73</v>
      </c>
      <c r="C27" s="43">
        <v>55810</v>
      </c>
      <c r="E27" s="41">
        <v>7</v>
      </c>
      <c r="F27" s="43">
        <v>45318</v>
      </c>
      <c r="H27" s="41">
        <v>7</v>
      </c>
      <c r="I27" s="43">
        <v>48814</v>
      </c>
      <c r="K27" s="94" t="s">
        <v>82</v>
      </c>
      <c r="L27" s="97">
        <v>33270</v>
      </c>
      <c r="M27" s="97">
        <v>27485</v>
      </c>
      <c r="N27" s="98">
        <v>25470</v>
      </c>
      <c r="T27" s="103" t="s">
        <v>102</v>
      </c>
      <c r="U27" s="108">
        <f>U23*24</f>
        <v>0</v>
      </c>
    </row>
    <row r="28" spans="1:29" ht="15" customHeight="1" x14ac:dyDescent="0.25">
      <c r="A28" s="41">
        <v>8</v>
      </c>
      <c r="B28" s="88">
        <v>27.42</v>
      </c>
      <c r="C28" s="43">
        <v>57260</v>
      </c>
      <c r="E28" s="41">
        <v>8</v>
      </c>
      <c r="F28" s="43">
        <v>46678</v>
      </c>
      <c r="H28" s="41">
        <v>8</v>
      </c>
      <c r="I28" s="43">
        <v>50279</v>
      </c>
      <c r="K28" s="94">
        <v>7</v>
      </c>
      <c r="L28" s="97">
        <v>34170</v>
      </c>
      <c r="M28" s="97">
        <v>28100</v>
      </c>
      <c r="N28" s="98">
        <v>26345</v>
      </c>
      <c r="T28" s="103"/>
    </row>
    <row r="29" spans="1:29" ht="15" customHeight="1" x14ac:dyDescent="0.25">
      <c r="A29" s="41">
        <v>9</v>
      </c>
      <c r="B29" s="88">
        <v>28.12</v>
      </c>
      <c r="C29" s="43">
        <v>58710</v>
      </c>
      <c r="E29" s="41">
        <v>9</v>
      </c>
      <c r="F29" s="43">
        <v>48078</v>
      </c>
      <c r="H29" s="41">
        <v>9</v>
      </c>
      <c r="I29" s="43">
        <v>51787</v>
      </c>
      <c r="K29" s="94" t="s">
        <v>83</v>
      </c>
      <c r="L29" s="97">
        <v>35060</v>
      </c>
      <c r="M29" s="97">
        <v>28990</v>
      </c>
      <c r="N29" s="98">
        <v>27235</v>
      </c>
      <c r="Q29" s="105" t="s">
        <v>105</v>
      </c>
      <c r="R29" s="105"/>
      <c r="S29" s="105"/>
      <c r="T29" s="105"/>
      <c r="U29" s="105"/>
      <c r="V29" s="105"/>
      <c r="W29" s="105"/>
      <c r="X29" s="105"/>
      <c r="Y29" s="106"/>
    </row>
    <row r="30" spans="1:29" ht="15" customHeight="1" x14ac:dyDescent="0.25">
      <c r="A30" s="41">
        <v>10</v>
      </c>
      <c r="B30" s="88">
        <v>29.07</v>
      </c>
      <c r="C30" s="43">
        <v>60700</v>
      </c>
      <c r="E30" s="41">
        <v>10</v>
      </c>
      <c r="F30" s="43">
        <v>49520</v>
      </c>
      <c r="H30" s="41">
        <v>10</v>
      </c>
      <c r="I30" s="43">
        <v>53341</v>
      </c>
      <c r="K30" s="94">
        <v>8</v>
      </c>
      <c r="L30" s="97">
        <v>36060</v>
      </c>
      <c r="M30" s="97">
        <v>30055</v>
      </c>
      <c r="N30" s="98">
        <v>28610</v>
      </c>
      <c r="Q30" s="104"/>
      <c r="R30" s="104"/>
      <c r="S30" s="104"/>
      <c r="T30" s="104"/>
      <c r="U30" s="104"/>
      <c r="V30" s="104"/>
      <c r="W30" s="104"/>
      <c r="X30" s="104"/>
      <c r="Y30" s="51"/>
      <c r="Z30" s="51"/>
      <c r="AA30" s="51"/>
      <c r="AB30" s="51"/>
      <c r="AC30" s="51"/>
    </row>
    <row r="31" spans="1:29" ht="15" customHeight="1" x14ac:dyDescent="0.25">
      <c r="A31" s="41">
        <v>11</v>
      </c>
      <c r="B31" s="88">
        <v>30.02</v>
      </c>
      <c r="C31" s="43">
        <v>62680</v>
      </c>
      <c r="E31" s="41">
        <v>11</v>
      </c>
      <c r="F31" s="43">
        <v>51006</v>
      </c>
      <c r="H31" s="41">
        <v>11</v>
      </c>
      <c r="I31" s="43">
        <v>54941</v>
      </c>
      <c r="K31" s="94">
        <v>9</v>
      </c>
      <c r="L31" s="97">
        <v>37560</v>
      </c>
      <c r="M31" s="97">
        <v>31760</v>
      </c>
      <c r="N31" s="98">
        <v>30310</v>
      </c>
      <c r="Q31" s="109" t="s">
        <v>106</v>
      </c>
      <c r="R31" s="109"/>
      <c r="S31" s="109"/>
      <c r="T31" s="109"/>
      <c r="U31" s="109"/>
      <c r="V31" s="109"/>
      <c r="W31" s="109"/>
      <c r="X31" s="109"/>
      <c r="Y31" s="51"/>
      <c r="Z31" s="51"/>
      <c r="AA31" s="51"/>
      <c r="AB31" s="51"/>
      <c r="AC31" s="51"/>
    </row>
    <row r="32" spans="1:29" ht="15" customHeight="1" x14ac:dyDescent="0.25">
      <c r="A32" s="41">
        <v>12</v>
      </c>
      <c r="B32" s="88">
        <v>30.97</v>
      </c>
      <c r="C32" s="43">
        <v>64665</v>
      </c>
      <c r="E32" s="41">
        <v>12</v>
      </c>
      <c r="F32" s="43">
        <v>52536</v>
      </c>
      <c r="H32" s="41">
        <v>12</v>
      </c>
      <c r="I32" s="43">
        <v>56589</v>
      </c>
      <c r="K32" s="94">
        <v>10</v>
      </c>
      <c r="L32" s="97">
        <v>39160</v>
      </c>
      <c r="M32" s="97">
        <v>33055</v>
      </c>
      <c r="N32" s="98">
        <v>31540</v>
      </c>
      <c r="Q32" s="109" t="s">
        <v>107</v>
      </c>
      <c r="R32" s="109"/>
      <c r="S32" s="109"/>
      <c r="T32" s="109"/>
      <c r="U32" s="109"/>
      <c r="V32" s="109"/>
      <c r="W32" s="109"/>
      <c r="X32" s="109"/>
    </row>
    <row r="33" spans="1:24" ht="15" customHeight="1" x14ac:dyDescent="0.25">
      <c r="A33" s="41">
        <v>13</v>
      </c>
      <c r="B33" s="88">
        <v>31.92</v>
      </c>
      <c r="C33" s="43">
        <v>66650</v>
      </c>
      <c r="E33" s="41">
        <v>13</v>
      </c>
      <c r="F33" s="43">
        <v>54112</v>
      </c>
      <c r="H33" s="41">
        <v>13</v>
      </c>
      <c r="I33" s="43">
        <v>58287</v>
      </c>
      <c r="K33" s="94">
        <v>11</v>
      </c>
      <c r="L33" s="97">
        <v>40760</v>
      </c>
      <c r="M33" s="97">
        <v>34345</v>
      </c>
      <c r="N33" s="98">
        <v>32770</v>
      </c>
      <c r="Q33" s="109"/>
      <c r="R33" s="109"/>
      <c r="S33" s="109"/>
      <c r="T33" s="109"/>
      <c r="U33" s="109"/>
      <c r="V33" s="109"/>
      <c r="W33" s="109"/>
      <c r="X33" s="109"/>
    </row>
    <row r="34" spans="1:24" ht="15" customHeight="1" x14ac:dyDescent="0.25">
      <c r="A34" s="41">
        <v>14</v>
      </c>
      <c r="B34" s="88">
        <v>32.909999999999997</v>
      </c>
      <c r="C34" s="43">
        <v>68725</v>
      </c>
      <c r="E34" s="41">
        <v>14</v>
      </c>
      <c r="F34" s="43">
        <v>55736</v>
      </c>
      <c r="H34" s="41">
        <v>14</v>
      </c>
      <c r="I34" s="43">
        <v>60035</v>
      </c>
      <c r="K34" s="94">
        <v>12</v>
      </c>
      <c r="L34" s="97">
        <v>42660</v>
      </c>
      <c r="M34" s="97">
        <v>36030</v>
      </c>
      <c r="N34" s="98">
        <v>34370</v>
      </c>
      <c r="Q34" s="104"/>
      <c r="R34" s="104"/>
      <c r="S34" s="104"/>
      <c r="T34" s="104"/>
      <c r="U34" s="104"/>
      <c r="V34" s="104"/>
      <c r="W34" s="104"/>
      <c r="X34" s="104"/>
    </row>
    <row r="35" spans="1:24" ht="15" customHeight="1" x14ac:dyDescent="0.25">
      <c r="A35" s="44">
        <v>15</v>
      </c>
      <c r="B35" s="90">
        <v>34.46</v>
      </c>
      <c r="C35" s="45">
        <v>71960</v>
      </c>
      <c r="E35" s="44">
        <v>15</v>
      </c>
      <c r="F35" s="45">
        <v>57408</v>
      </c>
      <c r="H35" s="44">
        <v>15</v>
      </c>
      <c r="I35" s="45">
        <v>61837</v>
      </c>
      <c r="K35" s="94">
        <v>13</v>
      </c>
      <c r="L35" s="97">
        <v>44660</v>
      </c>
      <c r="M35" s="97">
        <v>37810</v>
      </c>
      <c r="N35" s="98">
        <v>36070</v>
      </c>
      <c r="Q35" s="104"/>
      <c r="R35" s="104"/>
      <c r="S35" s="104"/>
      <c r="T35" s="104"/>
      <c r="U35" s="104"/>
      <c r="V35" s="104"/>
      <c r="W35" s="104"/>
      <c r="X35" s="104"/>
    </row>
    <row r="36" spans="1:24" ht="15" customHeight="1" x14ac:dyDescent="0.25">
      <c r="E36" s="20"/>
      <c r="F36" s="20"/>
      <c r="K36" s="94" t="s">
        <v>84</v>
      </c>
      <c r="L36" s="97">
        <v>46660</v>
      </c>
      <c r="M36" s="97">
        <v>39810</v>
      </c>
      <c r="N36" s="98">
        <v>38070</v>
      </c>
      <c r="Q36" s="104"/>
      <c r="R36" s="104"/>
      <c r="S36" s="104"/>
      <c r="T36" s="104"/>
      <c r="U36" s="104"/>
      <c r="V36" s="104"/>
      <c r="W36" s="104"/>
      <c r="X36" s="104"/>
    </row>
    <row r="37" spans="1:24" ht="15" customHeight="1" x14ac:dyDescent="0.25">
      <c r="E37" s="20"/>
      <c r="F37" s="20"/>
      <c r="K37" s="94" t="s">
        <v>85</v>
      </c>
      <c r="L37" s="97">
        <v>48710</v>
      </c>
      <c r="M37" s="97">
        <v>41860</v>
      </c>
      <c r="N37" s="98">
        <v>40120</v>
      </c>
      <c r="Q37" s="104"/>
      <c r="R37" s="104"/>
      <c r="S37" s="104"/>
      <c r="T37" s="104"/>
      <c r="U37" s="104"/>
      <c r="V37" s="104"/>
      <c r="W37" s="104"/>
      <c r="X37" s="104"/>
    </row>
    <row r="38" spans="1:24" ht="15" customHeight="1" x14ac:dyDescent="0.25">
      <c r="E38" s="20"/>
      <c r="F38" s="20"/>
      <c r="K38" s="99">
        <v>14</v>
      </c>
      <c r="L38" s="100">
        <v>50860</v>
      </c>
      <c r="M38" s="100">
        <v>43170</v>
      </c>
      <c r="N38" s="101">
        <v>41160</v>
      </c>
      <c r="Q38" s="104"/>
      <c r="R38" s="104"/>
      <c r="S38" s="104"/>
      <c r="T38" s="104"/>
      <c r="U38" s="104"/>
      <c r="V38" s="104"/>
      <c r="W38" s="104"/>
      <c r="X38" s="104"/>
    </row>
    <row r="39" spans="1:24" x14ac:dyDescent="0.25">
      <c r="Q39" s="104"/>
      <c r="R39" s="104"/>
      <c r="S39" s="104"/>
      <c r="T39" s="104"/>
      <c r="U39" s="104"/>
      <c r="V39" s="104"/>
      <c r="W39" s="104"/>
      <c r="X39" s="104"/>
    </row>
  </sheetData>
  <mergeCells count="22">
    <mergeCell ref="W6:X6"/>
    <mergeCell ref="W3:X3"/>
    <mergeCell ref="Q7:T7"/>
    <mergeCell ref="Q5:T5"/>
    <mergeCell ref="Q3:T3"/>
    <mergeCell ref="Q4:T4"/>
    <mergeCell ref="V26:X26"/>
    <mergeCell ref="Q11:T11"/>
    <mergeCell ref="W4:X4"/>
    <mergeCell ref="V23:X23"/>
    <mergeCell ref="A1:F1"/>
    <mergeCell ref="H1:O1"/>
    <mergeCell ref="A18:C18"/>
    <mergeCell ref="E18:F18"/>
    <mergeCell ref="H18:I18"/>
    <mergeCell ref="K18:N18"/>
    <mergeCell ref="Q12:T12"/>
    <mergeCell ref="Q1:X1"/>
    <mergeCell ref="Q9:X9"/>
    <mergeCell ref="Q19:X19"/>
    <mergeCell ref="V22:X22"/>
    <mergeCell ref="W5:X5"/>
  </mergeCells>
  <hyperlinks>
    <hyperlink ref="W5:X5" r:id="rId1" display="Premium Sharing Chart" xr:uid="{C52515B3-BB34-4AAA-A15D-B7ED5ED9EFC7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78</vt:lpstr>
      <vt:lpstr>NJEHP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Barilka</dc:creator>
  <cp:lastModifiedBy>Casey Barilka</cp:lastModifiedBy>
  <dcterms:created xsi:type="dcterms:W3CDTF">2018-10-29T19:37:32Z</dcterms:created>
  <dcterms:modified xsi:type="dcterms:W3CDTF">2021-10-05T18:47:00Z</dcterms:modified>
</cp:coreProperties>
</file>